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tchandfitch-my.sharepoint.com/personal/david_little_fitchandfitch_co_uk/Documents/Desktop/LCC FANTASY/"/>
    </mc:Choice>
  </mc:AlternateContent>
  <xr:revisionPtr revIDLastSave="0" documentId="8_{7D9155EF-E464-4AF0-8F59-D26BD5600F9B}" xr6:coauthVersionLast="47" xr6:coauthVersionMax="47" xr10:uidLastSave="{00000000-0000-0000-0000-000000000000}"/>
  <bookViews>
    <workbookView xWindow="-120" yWindow="-120" windowWidth="29040" windowHeight="15840" tabRatio="835" activeTab="2" xr2:uid="{F0229FAE-ACE7-43E1-AE7D-346F25C0D0CA}"/>
  </bookViews>
  <sheets>
    <sheet name="Team League Table" sheetId="11" r:id="rId1"/>
    <sheet name="Player League Table" sheetId="16" r:id="rId2"/>
    <sheet name="TEAMS H1" sheetId="3" r:id="rId3"/>
    <sheet name="DATA INPUT ===&gt;" sheetId="12" state="hidden" r:id="rId4"/>
    <sheet name="FIXTURES INPUT" sheetId="4" state="hidden" r:id="rId5"/>
    <sheet name="TEAM INPUT" sheetId="5" state="hidden" r:id="rId6"/>
    <sheet name="RESULTS INPUT" sheetId="1" state="hidden" r:id="rId7"/>
    <sheet name="LISTS" sheetId="2" state="hidden" r:id="rId8"/>
    <sheet name="Team League Workings" sheetId="10" state="hidden" r:id="rId9"/>
    <sheet name="Player League Workings" sheetId="15" state="hidden" r:id="rId10"/>
  </sheets>
  <definedNames>
    <definedName name="_xlnm._FilterDatabase" localSheetId="4" hidden="1">'FIXTURES INPUT'!$B$3:$G$32</definedName>
    <definedName name="_xlnm._FilterDatabase" localSheetId="6" hidden="1">'RESULTS INPUT'!$A$3:$J$786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 s="1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B5" i="15"/>
  <c r="U293" i="3"/>
  <c r="U275" i="3"/>
  <c r="U276" i="3" s="1"/>
  <c r="U277" i="3" s="1"/>
  <c r="U278" i="3" s="1"/>
  <c r="U279" i="3" s="1"/>
  <c r="U280" i="3" s="1"/>
  <c r="U274" i="3"/>
  <c r="U273" i="3"/>
  <c r="U253" i="3"/>
  <c r="U234" i="3"/>
  <c r="U235" i="3" s="1"/>
  <c r="U236" i="3" s="1"/>
  <c r="U237" i="3" s="1"/>
  <c r="U238" i="3" s="1"/>
  <c r="U239" i="3" s="1"/>
  <c r="U240" i="3" s="1"/>
  <c r="U233" i="3"/>
  <c r="U303" i="3" l="1"/>
  <c r="U294" i="3"/>
  <c r="U295" i="3" s="1"/>
  <c r="U296" i="3" s="1"/>
  <c r="U297" i="3" s="1"/>
  <c r="U298" i="3" s="1"/>
  <c r="U299" i="3" s="1"/>
  <c r="U300" i="3" s="1"/>
  <c r="U283" i="3"/>
  <c r="U263" i="3"/>
  <c r="U254" i="3"/>
  <c r="U255" i="3" s="1"/>
  <c r="U256" i="3" s="1"/>
  <c r="U257" i="3" s="1"/>
  <c r="U258" i="3" s="1"/>
  <c r="U259" i="3" s="1"/>
  <c r="U260" i="3" s="1"/>
  <c r="U243" i="3"/>
  <c r="U304" i="3" l="1"/>
  <c r="U305" i="3" s="1"/>
  <c r="U306" i="3" s="1"/>
  <c r="U307" i="3" s="1"/>
  <c r="U308" i="3" s="1"/>
  <c r="U309" i="3" s="1"/>
  <c r="U310" i="3" s="1"/>
  <c r="U284" i="3"/>
  <c r="U285" i="3" s="1"/>
  <c r="U286" i="3" s="1"/>
  <c r="U287" i="3" s="1"/>
  <c r="U288" i="3" s="1"/>
  <c r="U289" i="3" s="1"/>
  <c r="U290" i="3" s="1"/>
  <c r="U264" i="3"/>
  <c r="U265" i="3" s="1"/>
  <c r="U266" i="3" s="1"/>
  <c r="U267" i="3" s="1"/>
  <c r="U268" i="3" s="1"/>
  <c r="U269" i="3" s="1"/>
  <c r="U270" i="3" s="1"/>
  <c r="U244" i="3"/>
  <c r="U245" i="3" s="1"/>
  <c r="U246" i="3" s="1"/>
  <c r="U247" i="3" s="1"/>
  <c r="U248" i="3" s="1"/>
  <c r="U249" i="3" s="1"/>
  <c r="U250" i="3" s="1"/>
  <c r="B5" i="10"/>
  <c r="U223" i="3"/>
  <c r="U213" i="3"/>
  <c r="U203" i="3"/>
  <c r="U194" i="3"/>
  <c r="U195" i="3" s="1"/>
  <c r="U196" i="3" s="1"/>
  <c r="U197" i="3" s="1"/>
  <c r="U198" i="3" s="1"/>
  <c r="U199" i="3" s="1"/>
  <c r="U200" i="3" s="1"/>
  <c r="U193" i="3"/>
  <c r="U183" i="3"/>
  <c r="U173" i="3"/>
  <c r="U163" i="3"/>
  <c r="U153" i="3"/>
  <c r="U143" i="3"/>
  <c r="U133" i="3"/>
  <c r="U123" i="3"/>
  <c r="U113" i="3"/>
  <c r="U103" i="3"/>
  <c r="U93" i="3"/>
  <c r="U83" i="3"/>
  <c r="U73" i="3"/>
  <c r="U63" i="3"/>
  <c r="U53" i="3"/>
  <c r="U43" i="3"/>
  <c r="U33" i="3"/>
  <c r="U24" i="3"/>
  <c r="U25" i="3" s="1"/>
  <c r="U26" i="3" s="1"/>
  <c r="U27" i="3" s="1"/>
  <c r="U28" i="3" s="1"/>
  <c r="U29" i="3" s="1"/>
  <c r="U30" i="3" s="1"/>
  <c r="U23" i="3"/>
  <c r="A3" i="3"/>
  <c r="A10" i="3" s="1"/>
  <c r="U13" i="3"/>
  <c r="U14" i="3" s="1"/>
  <c r="U15" i="3" s="1"/>
  <c r="U16" i="3" s="1"/>
  <c r="U17" i="3" s="1"/>
  <c r="U18" i="3" s="1"/>
  <c r="U19" i="3" s="1"/>
  <c r="U20" i="3" s="1"/>
  <c r="AM39" i="5"/>
  <c r="AL39" i="5"/>
  <c r="AK39" i="5"/>
  <c r="AJ39" i="5"/>
  <c r="AI39" i="5"/>
  <c r="AG39" i="5"/>
  <c r="AF39" i="5"/>
  <c r="AE39" i="5"/>
  <c r="AD39" i="5"/>
  <c r="AC39" i="5"/>
  <c r="AM38" i="5"/>
  <c r="AL38" i="5"/>
  <c r="AK38" i="5"/>
  <c r="AJ38" i="5"/>
  <c r="AI38" i="5"/>
  <c r="AG38" i="5"/>
  <c r="AF38" i="5"/>
  <c r="AE38" i="5"/>
  <c r="AD38" i="5"/>
  <c r="AC38" i="5"/>
  <c r="AM37" i="5"/>
  <c r="AL37" i="5"/>
  <c r="AK37" i="5"/>
  <c r="AJ37" i="5"/>
  <c r="AI37" i="5"/>
  <c r="AG37" i="5"/>
  <c r="AF37" i="5"/>
  <c r="AE37" i="5"/>
  <c r="AD37" i="5"/>
  <c r="AC37" i="5"/>
  <c r="AM36" i="5"/>
  <c r="AL36" i="5"/>
  <c r="AK36" i="5"/>
  <c r="AJ36" i="5"/>
  <c r="AI36" i="5"/>
  <c r="AG36" i="5"/>
  <c r="AF36" i="5"/>
  <c r="AE36" i="5"/>
  <c r="AD36" i="5"/>
  <c r="AC36" i="5"/>
  <c r="AM35" i="5"/>
  <c r="AL35" i="5"/>
  <c r="AK35" i="5"/>
  <c r="AJ35" i="5"/>
  <c r="AI35" i="5"/>
  <c r="AG35" i="5"/>
  <c r="A309" i="3" s="1"/>
  <c r="AF35" i="5"/>
  <c r="A308" i="3" s="1"/>
  <c r="AE35" i="5"/>
  <c r="A307" i="3" s="1"/>
  <c r="AD35" i="5"/>
  <c r="A306" i="3" s="1"/>
  <c r="AC35" i="5"/>
  <c r="A305" i="3" s="1"/>
  <c r="AM34" i="5"/>
  <c r="AL34" i="5"/>
  <c r="AK34" i="5"/>
  <c r="AJ34" i="5"/>
  <c r="AI34" i="5"/>
  <c r="AG34" i="5"/>
  <c r="A299" i="3" s="1"/>
  <c r="AF34" i="5"/>
  <c r="A298" i="3" s="1"/>
  <c r="AE34" i="5"/>
  <c r="A297" i="3" s="1"/>
  <c r="AD34" i="5"/>
  <c r="A296" i="3" s="1"/>
  <c r="AC34" i="5"/>
  <c r="A295" i="3" s="1"/>
  <c r="AM33" i="5"/>
  <c r="AL33" i="5"/>
  <c r="AK33" i="5"/>
  <c r="AJ33" i="5"/>
  <c r="AI33" i="5"/>
  <c r="AG33" i="5"/>
  <c r="A289" i="3" s="1"/>
  <c r="AF33" i="5"/>
  <c r="A288" i="3" s="1"/>
  <c r="AE33" i="5"/>
  <c r="A287" i="3" s="1"/>
  <c r="AD33" i="5"/>
  <c r="A286" i="3" s="1"/>
  <c r="AC33" i="5"/>
  <c r="A285" i="3" s="1"/>
  <c r="AM32" i="5"/>
  <c r="AL32" i="5"/>
  <c r="AK32" i="5"/>
  <c r="AJ32" i="5"/>
  <c r="AI32" i="5"/>
  <c r="AG32" i="5"/>
  <c r="A279" i="3" s="1"/>
  <c r="AF32" i="5"/>
  <c r="A278" i="3" s="1"/>
  <c r="AE32" i="5"/>
  <c r="A277" i="3" s="1"/>
  <c r="AD32" i="5"/>
  <c r="A276" i="3" s="1"/>
  <c r="AC32" i="5"/>
  <c r="A275" i="3" s="1"/>
  <c r="AM31" i="5"/>
  <c r="AL31" i="5"/>
  <c r="AK31" i="5"/>
  <c r="AJ31" i="5"/>
  <c r="AI31" i="5"/>
  <c r="AG31" i="5"/>
  <c r="A269" i="3" s="1"/>
  <c r="AF31" i="5"/>
  <c r="A268" i="3" s="1"/>
  <c r="AE31" i="5"/>
  <c r="A267" i="3" s="1"/>
  <c r="AD31" i="5"/>
  <c r="A266" i="3" s="1"/>
  <c r="AC31" i="5"/>
  <c r="A265" i="3" s="1"/>
  <c r="AM30" i="5"/>
  <c r="AL30" i="5"/>
  <c r="AK30" i="5"/>
  <c r="AJ30" i="5"/>
  <c r="AI30" i="5"/>
  <c r="AG30" i="5"/>
  <c r="A259" i="3" s="1"/>
  <c r="AF30" i="5"/>
  <c r="A258" i="3" s="1"/>
  <c r="AE30" i="5"/>
  <c r="A257" i="3" s="1"/>
  <c r="AD30" i="5"/>
  <c r="A256" i="3" s="1"/>
  <c r="AC30" i="5"/>
  <c r="A255" i="3" s="1"/>
  <c r="AM29" i="5"/>
  <c r="AL29" i="5"/>
  <c r="AK29" i="5"/>
  <c r="AJ29" i="5"/>
  <c r="AI29" i="5"/>
  <c r="AG29" i="5"/>
  <c r="A249" i="3" s="1"/>
  <c r="AF29" i="5"/>
  <c r="A248" i="3" s="1"/>
  <c r="AE29" i="5"/>
  <c r="A247" i="3" s="1"/>
  <c r="AD29" i="5"/>
  <c r="A246" i="3" s="1"/>
  <c r="AC29" i="5"/>
  <c r="A245" i="3" s="1"/>
  <c r="AM28" i="5"/>
  <c r="AL28" i="5"/>
  <c r="AK28" i="5"/>
  <c r="AJ28" i="5"/>
  <c r="AI28" i="5"/>
  <c r="AG28" i="5"/>
  <c r="A239" i="3" s="1"/>
  <c r="AF28" i="5"/>
  <c r="A238" i="3" s="1"/>
  <c r="AE28" i="5"/>
  <c r="A237" i="3" s="1"/>
  <c r="AD28" i="5"/>
  <c r="A236" i="3" s="1"/>
  <c r="AC28" i="5"/>
  <c r="A235" i="3" s="1"/>
  <c r="AM27" i="5"/>
  <c r="AL27" i="5"/>
  <c r="AK27" i="5"/>
  <c r="AJ27" i="5"/>
  <c r="AI27" i="5"/>
  <c r="AG27" i="5"/>
  <c r="A229" i="3" s="1"/>
  <c r="AF27" i="5"/>
  <c r="A228" i="3" s="1"/>
  <c r="AE27" i="5"/>
  <c r="A227" i="3" s="1"/>
  <c r="AD27" i="5"/>
  <c r="A226" i="3" s="1"/>
  <c r="AC27" i="5"/>
  <c r="A225" i="3" s="1"/>
  <c r="AM26" i="5"/>
  <c r="AL26" i="5"/>
  <c r="AK26" i="5"/>
  <c r="AJ26" i="5"/>
  <c r="AI26" i="5"/>
  <c r="AG26" i="5"/>
  <c r="A219" i="3" s="1"/>
  <c r="AF26" i="5"/>
  <c r="A218" i="3" s="1"/>
  <c r="AE26" i="5"/>
  <c r="A217" i="3" s="1"/>
  <c r="AD26" i="5"/>
  <c r="A216" i="3" s="1"/>
  <c r="AC26" i="5"/>
  <c r="A215" i="3" s="1"/>
  <c r="AM25" i="5"/>
  <c r="AL25" i="5"/>
  <c r="AK25" i="5"/>
  <c r="AJ25" i="5"/>
  <c r="AI25" i="5"/>
  <c r="AG25" i="5"/>
  <c r="A209" i="3" s="1"/>
  <c r="AF25" i="5"/>
  <c r="A208" i="3" s="1"/>
  <c r="AE25" i="5"/>
  <c r="A207" i="3" s="1"/>
  <c r="AD25" i="5"/>
  <c r="A206" i="3" s="1"/>
  <c r="AC25" i="5"/>
  <c r="A205" i="3" s="1"/>
  <c r="AM24" i="5"/>
  <c r="AL24" i="5"/>
  <c r="AK24" i="5"/>
  <c r="AJ24" i="5"/>
  <c r="AI24" i="5"/>
  <c r="AG24" i="5"/>
  <c r="A199" i="3" s="1"/>
  <c r="AF24" i="5"/>
  <c r="A198" i="3" s="1"/>
  <c r="AE24" i="5"/>
  <c r="A197" i="3" s="1"/>
  <c r="AD24" i="5"/>
  <c r="A196" i="3" s="1"/>
  <c r="AC24" i="5"/>
  <c r="A195" i="3" s="1"/>
  <c r="AM23" i="5"/>
  <c r="AL23" i="5"/>
  <c r="AK23" i="5"/>
  <c r="AJ23" i="5"/>
  <c r="AI23" i="5"/>
  <c r="AC23" i="5"/>
  <c r="A185" i="3" s="1"/>
  <c r="AM22" i="5"/>
  <c r="AL22" i="5"/>
  <c r="AK22" i="5"/>
  <c r="AJ22" i="5"/>
  <c r="AI22" i="5"/>
  <c r="AM21" i="5"/>
  <c r="AL21" i="5"/>
  <c r="AK21" i="5"/>
  <c r="AJ21" i="5"/>
  <c r="AI21" i="5"/>
  <c r="AM20" i="5"/>
  <c r="AL20" i="5"/>
  <c r="AK20" i="5"/>
  <c r="AJ20" i="5"/>
  <c r="AI20" i="5"/>
  <c r="AM19" i="5"/>
  <c r="AL19" i="5"/>
  <c r="AK19" i="5"/>
  <c r="AJ19" i="5"/>
  <c r="AI19" i="5"/>
  <c r="AC19" i="5"/>
  <c r="A145" i="3" s="1"/>
  <c r="AM18" i="5"/>
  <c r="AL18" i="5"/>
  <c r="AK18" i="5"/>
  <c r="AJ18" i="5"/>
  <c r="AI18" i="5"/>
  <c r="AC18" i="5"/>
  <c r="A135" i="3" s="1"/>
  <c r="AM17" i="5"/>
  <c r="AL17" i="5"/>
  <c r="AK17" i="5"/>
  <c r="AJ17" i="5"/>
  <c r="AI17" i="5"/>
  <c r="AM16" i="5"/>
  <c r="AL16" i="5"/>
  <c r="AK16" i="5"/>
  <c r="AJ16" i="5"/>
  <c r="AI16" i="5"/>
  <c r="AC16" i="5"/>
  <c r="A115" i="3" s="1"/>
  <c r="AM15" i="5"/>
  <c r="AL15" i="5"/>
  <c r="AK15" i="5"/>
  <c r="AJ15" i="5"/>
  <c r="AI15" i="5"/>
  <c r="AC15" i="5"/>
  <c r="A105" i="3" s="1"/>
  <c r="AM14" i="5"/>
  <c r="AL14" i="5"/>
  <c r="AK14" i="5"/>
  <c r="AJ14" i="5"/>
  <c r="AI14" i="5"/>
  <c r="AC14" i="5"/>
  <c r="A95" i="3" s="1"/>
  <c r="AM13" i="5"/>
  <c r="AL13" i="5"/>
  <c r="AK13" i="5"/>
  <c r="AJ13" i="5"/>
  <c r="AI13" i="5"/>
  <c r="AC13" i="5"/>
  <c r="A85" i="3" s="1"/>
  <c r="AM12" i="5"/>
  <c r="AL12" i="5"/>
  <c r="AK12" i="5"/>
  <c r="AJ12" i="5"/>
  <c r="AI12" i="5"/>
  <c r="AC12" i="5"/>
  <c r="A75" i="3" s="1"/>
  <c r="AM11" i="5"/>
  <c r="AL11" i="5"/>
  <c r="AK11" i="5"/>
  <c r="AJ11" i="5"/>
  <c r="AI11" i="5"/>
  <c r="AC11" i="5"/>
  <c r="A65" i="3" s="1"/>
  <c r="AM10" i="5"/>
  <c r="AL10" i="5"/>
  <c r="AK10" i="5"/>
  <c r="AJ10" i="5"/>
  <c r="AI10" i="5"/>
  <c r="AC10" i="5"/>
  <c r="A55" i="3" s="1"/>
  <c r="AM9" i="5"/>
  <c r="AL9" i="5"/>
  <c r="AK9" i="5"/>
  <c r="AJ9" i="5"/>
  <c r="AI9" i="5"/>
  <c r="AC9" i="5"/>
  <c r="A45" i="3" s="1"/>
  <c r="AM8" i="5"/>
  <c r="AL8" i="5"/>
  <c r="AK8" i="5"/>
  <c r="AJ8" i="5"/>
  <c r="AI8" i="5"/>
  <c r="AC8" i="5"/>
  <c r="A35" i="3" s="1"/>
  <c r="AM7" i="5"/>
  <c r="AL7" i="5"/>
  <c r="AK7" i="5"/>
  <c r="AJ7" i="5"/>
  <c r="AI7" i="5"/>
  <c r="AC7" i="5"/>
  <c r="A25" i="3" s="1"/>
  <c r="AM6" i="5"/>
  <c r="AL6" i="5"/>
  <c r="AK6" i="5"/>
  <c r="AJ6" i="5"/>
  <c r="AI6" i="5"/>
  <c r="AM5" i="5"/>
  <c r="AL5" i="5"/>
  <c r="AK5" i="5"/>
  <c r="AJ5" i="5"/>
  <c r="AI5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I39" i="5"/>
  <c r="I38" i="5"/>
  <c r="I37" i="5"/>
  <c r="I36" i="5"/>
  <c r="E36" i="10" s="1"/>
  <c r="I35" i="5"/>
  <c r="E35" i="10" s="1"/>
  <c r="I34" i="5"/>
  <c r="E34" i="10" s="1"/>
  <c r="I33" i="5"/>
  <c r="E33" i="10" s="1"/>
  <c r="I32" i="5"/>
  <c r="E32" i="10" s="1"/>
  <c r="I31" i="5"/>
  <c r="E31" i="10" s="1"/>
  <c r="I30" i="5"/>
  <c r="E30" i="10" s="1"/>
  <c r="I29" i="5"/>
  <c r="E29" i="10" s="1"/>
  <c r="I28" i="5"/>
  <c r="E28" i="10" s="1"/>
  <c r="I27" i="5"/>
  <c r="E27" i="10" s="1"/>
  <c r="I26" i="5"/>
  <c r="E26" i="10" s="1"/>
  <c r="I25" i="5"/>
  <c r="E25" i="10" s="1"/>
  <c r="I24" i="5"/>
  <c r="E24" i="10" s="1"/>
  <c r="I23" i="5"/>
  <c r="E23" i="10" s="1"/>
  <c r="I22" i="5"/>
  <c r="E22" i="10" s="1"/>
  <c r="I21" i="5"/>
  <c r="E21" i="10" s="1"/>
  <c r="I20" i="5"/>
  <c r="E20" i="10" s="1"/>
  <c r="I19" i="5"/>
  <c r="E19" i="10" s="1"/>
  <c r="I18" i="5"/>
  <c r="E18" i="10" s="1"/>
  <c r="I17" i="5"/>
  <c r="E17" i="10" s="1"/>
  <c r="I16" i="5"/>
  <c r="E16" i="10" s="1"/>
  <c r="I15" i="5"/>
  <c r="E15" i="10" s="1"/>
  <c r="I14" i="5"/>
  <c r="E14" i="10" s="1"/>
  <c r="I13" i="5"/>
  <c r="E13" i="10" s="1"/>
  <c r="I12" i="5"/>
  <c r="E12" i="10" s="1"/>
  <c r="I11" i="5"/>
  <c r="E11" i="10" s="1"/>
  <c r="I10" i="5"/>
  <c r="E10" i="10" s="1"/>
  <c r="I9" i="5"/>
  <c r="E9" i="10" s="1"/>
  <c r="I8" i="5"/>
  <c r="E8" i="10" s="1"/>
  <c r="I7" i="5"/>
  <c r="E7" i="10" s="1"/>
  <c r="I6" i="5"/>
  <c r="E6" i="10" s="1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L5" i="5"/>
  <c r="A6" i="4"/>
  <c r="B6" i="4" s="1"/>
  <c r="C5" i="4"/>
  <c r="B5" i="4"/>
  <c r="F5" i="5"/>
  <c r="A6" i="5"/>
  <c r="U5" i="3"/>
  <c r="U6" i="3" s="1"/>
  <c r="U7" i="3" s="1"/>
  <c r="U8" i="3" s="1"/>
  <c r="U9" i="3" s="1"/>
  <c r="U10" i="3" s="1"/>
  <c r="U4" i="3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I765" i="1"/>
  <c r="I766" i="1" s="1"/>
  <c r="A765" i="1"/>
  <c r="A764" i="1"/>
  <c r="A763" i="1"/>
  <c r="A762" i="1"/>
  <c r="A761" i="1"/>
  <c r="A760" i="1"/>
  <c r="A759" i="1"/>
  <c r="J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I736" i="1"/>
  <c r="A736" i="1"/>
  <c r="A735" i="1"/>
  <c r="A734" i="1"/>
  <c r="A733" i="1"/>
  <c r="A732" i="1"/>
  <c r="A731" i="1"/>
  <c r="A730" i="1"/>
  <c r="J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I707" i="1"/>
  <c r="A707" i="1"/>
  <c r="A706" i="1"/>
  <c r="A705" i="1"/>
  <c r="A704" i="1"/>
  <c r="A703" i="1"/>
  <c r="A702" i="1"/>
  <c r="A701" i="1"/>
  <c r="J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I678" i="1"/>
  <c r="A678" i="1"/>
  <c r="A677" i="1"/>
  <c r="A676" i="1"/>
  <c r="A675" i="1"/>
  <c r="A674" i="1"/>
  <c r="A673" i="1"/>
  <c r="A672" i="1"/>
  <c r="J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I649" i="1"/>
  <c r="A649" i="1"/>
  <c r="A648" i="1"/>
  <c r="A647" i="1"/>
  <c r="A646" i="1"/>
  <c r="A645" i="1"/>
  <c r="A644" i="1"/>
  <c r="A643" i="1"/>
  <c r="J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I620" i="1"/>
  <c r="I621" i="1" s="1"/>
  <c r="I622" i="1" s="1"/>
  <c r="A620" i="1"/>
  <c r="A619" i="1"/>
  <c r="A618" i="1"/>
  <c r="A617" i="1"/>
  <c r="A616" i="1"/>
  <c r="A615" i="1"/>
  <c r="A614" i="1"/>
  <c r="J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I591" i="1"/>
  <c r="I592" i="1" s="1"/>
  <c r="A591" i="1"/>
  <c r="A590" i="1"/>
  <c r="A589" i="1"/>
  <c r="A588" i="1"/>
  <c r="A587" i="1"/>
  <c r="A586" i="1"/>
  <c r="A585" i="1"/>
  <c r="J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I562" i="1"/>
  <c r="I563" i="1" s="1"/>
  <c r="A562" i="1"/>
  <c r="A561" i="1"/>
  <c r="A560" i="1"/>
  <c r="A559" i="1"/>
  <c r="A558" i="1"/>
  <c r="A557" i="1"/>
  <c r="A556" i="1"/>
  <c r="J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I533" i="1"/>
  <c r="I534" i="1" s="1"/>
  <c r="A533" i="1"/>
  <c r="A532" i="1"/>
  <c r="A531" i="1"/>
  <c r="A530" i="1"/>
  <c r="A529" i="1"/>
  <c r="A528" i="1"/>
  <c r="A527" i="1"/>
  <c r="J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I504" i="1"/>
  <c r="I505" i="1" s="1"/>
  <c r="A504" i="1"/>
  <c r="A503" i="1"/>
  <c r="A502" i="1"/>
  <c r="A501" i="1"/>
  <c r="A500" i="1"/>
  <c r="A499" i="1"/>
  <c r="A498" i="1"/>
  <c r="J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I475" i="1"/>
  <c r="I476" i="1" s="1"/>
  <c r="A475" i="1"/>
  <c r="A474" i="1"/>
  <c r="A473" i="1"/>
  <c r="A472" i="1"/>
  <c r="A471" i="1"/>
  <c r="A470" i="1"/>
  <c r="A469" i="1"/>
  <c r="J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I446" i="1"/>
  <c r="A446" i="1"/>
  <c r="A445" i="1"/>
  <c r="A444" i="1"/>
  <c r="A443" i="1"/>
  <c r="A442" i="1"/>
  <c r="A441" i="1"/>
  <c r="A440" i="1"/>
  <c r="J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I417" i="1"/>
  <c r="I418" i="1" s="1"/>
  <c r="I419" i="1" s="1"/>
  <c r="A417" i="1"/>
  <c r="A416" i="1"/>
  <c r="A415" i="1"/>
  <c r="A414" i="1"/>
  <c r="A413" i="1"/>
  <c r="A412" i="1"/>
  <c r="A411" i="1"/>
  <c r="J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I388" i="1"/>
  <c r="A388" i="1"/>
  <c r="A387" i="1"/>
  <c r="A386" i="1"/>
  <c r="A385" i="1"/>
  <c r="A384" i="1"/>
  <c r="A383" i="1"/>
  <c r="A382" i="1"/>
  <c r="J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I359" i="1"/>
  <c r="I360" i="1" s="1"/>
  <c r="A359" i="1"/>
  <c r="A358" i="1"/>
  <c r="A357" i="1"/>
  <c r="A356" i="1"/>
  <c r="A355" i="1"/>
  <c r="A354" i="1"/>
  <c r="A353" i="1"/>
  <c r="J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I330" i="1"/>
  <c r="A330" i="1"/>
  <c r="A329" i="1"/>
  <c r="A328" i="1"/>
  <c r="A327" i="1"/>
  <c r="A326" i="1"/>
  <c r="A325" i="1"/>
  <c r="A324" i="1"/>
  <c r="J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I301" i="1"/>
  <c r="I302" i="1" s="1"/>
  <c r="A301" i="1"/>
  <c r="A300" i="1"/>
  <c r="A299" i="1"/>
  <c r="A298" i="1"/>
  <c r="A297" i="1"/>
  <c r="A296" i="1"/>
  <c r="A295" i="1"/>
  <c r="J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I272" i="1"/>
  <c r="I273" i="1" s="1"/>
  <c r="I274" i="1" s="1"/>
  <c r="A272" i="1"/>
  <c r="A271" i="1"/>
  <c r="A270" i="1"/>
  <c r="A269" i="1"/>
  <c r="A268" i="1"/>
  <c r="A267" i="1"/>
  <c r="A266" i="1"/>
  <c r="J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I243" i="1"/>
  <c r="I244" i="1" s="1"/>
  <c r="I245" i="1" s="1"/>
  <c r="A243" i="1"/>
  <c r="A242" i="1"/>
  <c r="A241" i="1"/>
  <c r="A240" i="1"/>
  <c r="A239" i="1"/>
  <c r="A238" i="1"/>
  <c r="A237" i="1"/>
  <c r="J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I214" i="1"/>
  <c r="I215" i="1" s="1"/>
  <c r="A214" i="1"/>
  <c r="A213" i="1"/>
  <c r="A212" i="1"/>
  <c r="A211" i="1"/>
  <c r="A210" i="1"/>
  <c r="A209" i="1"/>
  <c r="A208" i="1"/>
  <c r="J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I185" i="1"/>
  <c r="I186" i="1" s="1"/>
  <c r="A185" i="1"/>
  <c r="A184" i="1"/>
  <c r="A183" i="1"/>
  <c r="A182" i="1"/>
  <c r="A181" i="1"/>
  <c r="A180" i="1"/>
  <c r="A179" i="1"/>
  <c r="J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I156" i="1"/>
  <c r="I157" i="1" s="1"/>
  <c r="A156" i="1"/>
  <c r="A155" i="1"/>
  <c r="A154" i="1"/>
  <c r="A153" i="1"/>
  <c r="A152" i="1"/>
  <c r="A151" i="1"/>
  <c r="A150" i="1"/>
  <c r="J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I127" i="1"/>
  <c r="A127" i="1"/>
  <c r="A126" i="1"/>
  <c r="A125" i="1"/>
  <c r="A124" i="1"/>
  <c r="A123" i="1"/>
  <c r="A122" i="1"/>
  <c r="A121" i="1"/>
  <c r="J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I98" i="1"/>
  <c r="A98" i="1"/>
  <c r="A97" i="1"/>
  <c r="A96" i="1"/>
  <c r="A95" i="1"/>
  <c r="A94" i="1"/>
  <c r="A93" i="1"/>
  <c r="A92" i="1"/>
  <c r="J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I69" i="1"/>
  <c r="I70" i="1" s="1"/>
  <c r="A69" i="1"/>
  <c r="A68" i="1"/>
  <c r="A67" i="1"/>
  <c r="A66" i="1"/>
  <c r="A65" i="1"/>
  <c r="A64" i="1"/>
  <c r="A63" i="1"/>
  <c r="J62" i="1"/>
  <c r="B33" i="1"/>
  <c r="B62" i="1" s="1"/>
  <c r="B91" i="1" s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I40" i="1"/>
  <c r="I41" i="1" s="1"/>
  <c r="I42" i="1" s="1"/>
  <c r="A40" i="1"/>
  <c r="A39" i="1"/>
  <c r="A38" i="1"/>
  <c r="A37" i="1"/>
  <c r="A36" i="1"/>
  <c r="A35" i="1"/>
  <c r="A34" i="1"/>
  <c r="J33" i="1"/>
  <c r="J4" i="1"/>
  <c r="I11" i="1"/>
  <c r="H4" i="1"/>
  <c r="AD4" i="1" s="1"/>
  <c r="G4" i="1"/>
  <c r="F4" i="1"/>
  <c r="E4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H32" i="1" s="1"/>
  <c r="AD32" i="1" s="1"/>
  <c r="C6" i="4"/>
  <c r="C7" i="4"/>
  <c r="C8" i="4"/>
  <c r="C9" i="4"/>
  <c r="C10" i="4"/>
  <c r="C11" i="4"/>
  <c r="C12" i="4"/>
  <c r="C13" i="4"/>
  <c r="C14" i="4"/>
  <c r="C15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H32" i="1" l="1"/>
  <c r="AH4" i="1"/>
  <c r="C31" i="1"/>
  <c r="C29" i="1"/>
  <c r="E15" i="3"/>
  <c r="E16" i="3" s="1"/>
  <c r="E17" i="3" s="1"/>
  <c r="E18" i="3" s="1"/>
  <c r="E19" i="3" s="1"/>
  <c r="B6" i="10"/>
  <c r="A13" i="3"/>
  <c r="A20" i="3" s="1"/>
  <c r="A7" i="5"/>
  <c r="E25" i="3"/>
  <c r="E26" i="3" s="1"/>
  <c r="E27" i="3" s="1"/>
  <c r="E28" i="3" s="1"/>
  <c r="E29" i="3" s="1"/>
  <c r="U224" i="3"/>
  <c r="U225" i="3" s="1"/>
  <c r="U226" i="3" s="1"/>
  <c r="U227" i="3" s="1"/>
  <c r="U228" i="3" s="1"/>
  <c r="U229" i="3" s="1"/>
  <c r="U230" i="3" s="1"/>
  <c r="U214" i="3"/>
  <c r="U215" i="3" s="1"/>
  <c r="U216" i="3" s="1"/>
  <c r="U217" i="3" s="1"/>
  <c r="U218" i="3" s="1"/>
  <c r="U219" i="3" s="1"/>
  <c r="U220" i="3" s="1"/>
  <c r="U204" i="3"/>
  <c r="U205" i="3" s="1"/>
  <c r="U206" i="3" s="1"/>
  <c r="U207" i="3" s="1"/>
  <c r="U208" i="3" s="1"/>
  <c r="U209" i="3" s="1"/>
  <c r="U210" i="3" s="1"/>
  <c r="U184" i="3"/>
  <c r="U185" i="3" s="1"/>
  <c r="U186" i="3" s="1"/>
  <c r="U187" i="3" s="1"/>
  <c r="U188" i="3" s="1"/>
  <c r="U189" i="3" s="1"/>
  <c r="U190" i="3" s="1"/>
  <c r="U174" i="3"/>
  <c r="U175" i="3" s="1"/>
  <c r="U176" i="3" s="1"/>
  <c r="U177" i="3" s="1"/>
  <c r="U178" i="3" s="1"/>
  <c r="U179" i="3" s="1"/>
  <c r="U180" i="3" s="1"/>
  <c r="U164" i="3"/>
  <c r="U165" i="3" s="1"/>
  <c r="U166" i="3" s="1"/>
  <c r="U167" i="3" s="1"/>
  <c r="U168" i="3" s="1"/>
  <c r="U169" i="3" s="1"/>
  <c r="U170" i="3" s="1"/>
  <c r="U154" i="3"/>
  <c r="U155" i="3" s="1"/>
  <c r="U156" i="3" s="1"/>
  <c r="U157" i="3" s="1"/>
  <c r="U158" i="3" s="1"/>
  <c r="U159" i="3" s="1"/>
  <c r="U160" i="3" s="1"/>
  <c r="U144" i="3"/>
  <c r="U145" i="3" s="1"/>
  <c r="U146" i="3" s="1"/>
  <c r="U147" i="3" s="1"/>
  <c r="U148" i="3" s="1"/>
  <c r="U149" i="3" s="1"/>
  <c r="U150" i="3" s="1"/>
  <c r="U134" i="3"/>
  <c r="U135" i="3" s="1"/>
  <c r="U136" i="3" s="1"/>
  <c r="U137" i="3" s="1"/>
  <c r="U138" i="3" s="1"/>
  <c r="U139" i="3" s="1"/>
  <c r="U140" i="3" s="1"/>
  <c r="U124" i="3"/>
  <c r="U125" i="3" s="1"/>
  <c r="U126" i="3" s="1"/>
  <c r="U127" i="3" s="1"/>
  <c r="U128" i="3" s="1"/>
  <c r="U129" i="3" s="1"/>
  <c r="U130" i="3" s="1"/>
  <c r="U114" i="3"/>
  <c r="U115" i="3" s="1"/>
  <c r="U116" i="3" s="1"/>
  <c r="U117" i="3" s="1"/>
  <c r="U118" i="3" s="1"/>
  <c r="U119" i="3" s="1"/>
  <c r="U120" i="3" s="1"/>
  <c r="U104" i="3"/>
  <c r="U105" i="3" s="1"/>
  <c r="U106" i="3" s="1"/>
  <c r="U107" i="3" s="1"/>
  <c r="U108" i="3" s="1"/>
  <c r="U109" i="3" s="1"/>
  <c r="U110" i="3" s="1"/>
  <c r="U94" i="3"/>
  <c r="U95" i="3" s="1"/>
  <c r="U96" i="3" s="1"/>
  <c r="U97" i="3" s="1"/>
  <c r="U98" i="3" s="1"/>
  <c r="U99" i="3" s="1"/>
  <c r="U100" i="3" s="1"/>
  <c r="U84" i="3"/>
  <c r="U85" i="3" s="1"/>
  <c r="U86" i="3" s="1"/>
  <c r="U87" i="3" s="1"/>
  <c r="U88" i="3" s="1"/>
  <c r="U89" i="3" s="1"/>
  <c r="U90" i="3" s="1"/>
  <c r="U74" i="3"/>
  <c r="U75" i="3" s="1"/>
  <c r="U76" i="3" s="1"/>
  <c r="U77" i="3" s="1"/>
  <c r="U78" i="3" s="1"/>
  <c r="U79" i="3" s="1"/>
  <c r="U80" i="3" s="1"/>
  <c r="U64" i="3"/>
  <c r="U65" i="3" s="1"/>
  <c r="U66" i="3" s="1"/>
  <c r="U67" i="3" s="1"/>
  <c r="U68" i="3" s="1"/>
  <c r="U69" i="3" s="1"/>
  <c r="U70" i="3" s="1"/>
  <c r="U54" i="3"/>
  <c r="U55" i="3" s="1"/>
  <c r="U56" i="3" s="1"/>
  <c r="U57" i="3" s="1"/>
  <c r="U58" i="3" s="1"/>
  <c r="U59" i="3" s="1"/>
  <c r="U60" i="3" s="1"/>
  <c r="U44" i="3"/>
  <c r="U45" i="3" s="1"/>
  <c r="U46" i="3" s="1"/>
  <c r="U47" i="3" s="1"/>
  <c r="U48" i="3" s="1"/>
  <c r="U49" i="3" s="1"/>
  <c r="U50" i="3" s="1"/>
  <c r="U34" i="3"/>
  <c r="U35" i="3" s="1"/>
  <c r="U36" i="3" s="1"/>
  <c r="U37" i="3" s="1"/>
  <c r="U38" i="3" s="1"/>
  <c r="U39" i="3" s="1"/>
  <c r="U40" i="3" s="1"/>
  <c r="C5" i="1"/>
  <c r="C21" i="1"/>
  <c r="C7" i="1"/>
  <c r="C11" i="1"/>
  <c r="C13" i="1"/>
  <c r="C4" i="1"/>
  <c r="H33" i="1"/>
  <c r="AD33" i="1" s="1"/>
  <c r="C15" i="1"/>
  <c r="C23" i="1"/>
  <c r="J527" i="1"/>
  <c r="I187" i="1"/>
  <c r="I188" i="1" s="1"/>
  <c r="B63" i="1"/>
  <c r="I331" i="1"/>
  <c r="I332" i="1" s="1"/>
  <c r="C6" i="1"/>
  <c r="C14" i="1"/>
  <c r="C22" i="1"/>
  <c r="C30" i="1"/>
  <c r="C8" i="1"/>
  <c r="C16" i="1"/>
  <c r="C24" i="1"/>
  <c r="C32" i="1"/>
  <c r="AA4" i="1"/>
  <c r="D33" i="1"/>
  <c r="B34" i="1"/>
  <c r="B35" i="1" s="1"/>
  <c r="C9" i="1"/>
  <c r="C17" i="1"/>
  <c r="C25" i="1"/>
  <c r="I767" i="1"/>
  <c r="E33" i="1"/>
  <c r="I303" i="1"/>
  <c r="C10" i="1"/>
  <c r="C18" i="1"/>
  <c r="C26" i="1"/>
  <c r="I708" i="1"/>
  <c r="I158" i="1"/>
  <c r="I159" i="1" s="1"/>
  <c r="I160" i="1" s="1"/>
  <c r="C19" i="1"/>
  <c r="C27" i="1"/>
  <c r="C12" i="1"/>
  <c r="C20" i="1"/>
  <c r="C28" i="1"/>
  <c r="I737" i="1"/>
  <c r="I71" i="1"/>
  <c r="B64" i="1"/>
  <c r="I275" i="1"/>
  <c r="I99" i="1"/>
  <c r="B92" i="1"/>
  <c r="B120" i="1"/>
  <c r="I246" i="1"/>
  <c r="I189" i="1"/>
  <c r="I216" i="1"/>
  <c r="I361" i="1"/>
  <c r="I128" i="1"/>
  <c r="I333" i="1"/>
  <c r="I389" i="1"/>
  <c r="I420" i="1"/>
  <c r="I447" i="1"/>
  <c r="I477" i="1"/>
  <c r="I535" i="1"/>
  <c r="I506" i="1"/>
  <c r="I564" i="1"/>
  <c r="I593" i="1"/>
  <c r="I650" i="1"/>
  <c r="I623" i="1"/>
  <c r="I679" i="1"/>
  <c r="I43" i="1"/>
  <c r="AF4" i="1"/>
  <c r="AC4" i="1"/>
  <c r="AE4" i="1"/>
  <c r="AA32" i="1"/>
  <c r="Z32" i="1"/>
  <c r="AB4" i="1"/>
  <c r="X4" i="1"/>
  <c r="AB32" i="1"/>
  <c r="AC32" i="1"/>
  <c r="AE32" i="1"/>
  <c r="AF32" i="1"/>
  <c r="AG4" i="1"/>
  <c r="X32" i="1"/>
  <c r="AG32" i="1"/>
  <c r="Y4" i="1"/>
  <c r="Z4" i="1"/>
  <c r="Y32" i="1"/>
  <c r="D9" i="1"/>
  <c r="H5" i="1"/>
  <c r="F7" i="1"/>
  <c r="G18" i="1"/>
  <c r="E20" i="1"/>
  <c r="H21" i="1"/>
  <c r="F23" i="1"/>
  <c r="E12" i="1"/>
  <c r="E28" i="1"/>
  <c r="H13" i="1"/>
  <c r="H29" i="1"/>
  <c r="I12" i="1"/>
  <c r="G10" i="1"/>
  <c r="G26" i="1"/>
  <c r="F15" i="1"/>
  <c r="F31" i="1"/>
  <c r="D17" i="1"/>
  <c r="A4" i="2"/>
  <c r="D4" i="1"/>
  <c r="D25" i="1"/>
  <c r="D6" i="1"/>
  <c r="G7" i="1"/>
  <c r="E9" i="1"/>
  <c r="H10" i="1"/>
  <c r="F12" i="1"/>
  <c r="D14" i="1"/>
  <c r="G15" i="1"/>
  <c r="E17" i="1"/>
  <c r="H18" i="1"/>
  <c r="F20" i="1"/>
  <c r="D22" i="1"/>
  <c r="G23" i="1"/>
  <c r="E25" i="1"/>
  <c r="H26" i="1"/>
  <c r="F28" i="1"/>
  <c r="D30" i="1"/>
  <c r="G31" i="1"/>
  <c r="E6" i="1"/>
  <c r="H7" i="1"/>
  <c r="F9" i="1"/>
  <c r="D11" i="1"/>
  <c r="G12" i="1"/>
  <c r="E14" i="1"/>
  <c r="H15" i="1"/>
  <c r="F17" i="1"/>
  <c r="D19" i="1"/>
  <c r="G20" i="1"/>
  <c r="E22" i="1"/>
  <c r="H23" i="1"/>
  <c r="F25" i="1"/>
  <c r="D27" i="1"/>
  <c r="G28" i="1"/>
  <c r="E30" i="1"/>
  <c r="H31" i="1"/>
  <c r="F6" i="1"/>
  <c r="D8" i="1"/>
  <c r="G9" i="1"/>
  <c r="E11" i="1"/>
  <c r="H12" i="1"/>
  <c r="F14" i="1"/>
  <c r="D16" i="1"/>
  <c r="G17" i="1"/>
  <c r="E19" i="1"/>
  <c r="H20" i="1"/>
  <c r="F22" i="1"/>
  <c r="D24" i="1"/>
  <c r="G25" i="1"/>
  <c r="E27" i="1"/>
  <c r="H28" i="1"/>
  <c r="F30" i="1"/>
  <c r="D32" i="1"/>
  <c r="D5" i="1"/>
  <c r="G6" i="1"/>
  <c r="E8" i="1"/>
  <c r="H9" i="1"/>
  <c r="F11" i="1"/>
  <c r="D13" i="1"/>
  <c r="G14" i="1"/>
  <c r="E16" i="1"/>
  <c r="H17" i="1"/>
  <c r="F19" i="1"/>
  <c r="D21" i="1"/>
  <c r="G22" i="1"/>
  <c r="E24" i="1"/>
  <c r="H25" i="1"/>
  <c r="F27" i="1"/>
  <c r="D29" i="1"/>
  <c r="G30" i="1"/>
  <c r="E32" i="1"/>
  <c r="E5" i="1"/>
  <c r="H6" i="1"/>
  <c r="F8" i="1"/>
  <c r="D10" i="1"/>
  <c r="G11" i="1"/>
  <c r="E13" i="1"/>
  <c r="H14" i="1"/>
  <c r="F16" i="1"/>
  <c r="D18" i="1"/>
  <c r="G19" i="1"/>
  <c r="E21" i="1"/>
  <c r="H22" i="1"/>
  <c r="F24" i="1"/>
  <c r="D26" i="1"/>
  <c r="G27" i="1"/>
  <c r="E29" i="1"/>
  <c r="H30" i="1"/>
  <c r="F32" i="1"/>
  <c r="F5" i="1"/>
  <c r="D7" i="1"/>
  <c r="G8" i="1"/>
  <c r="E10" i="1"/>
  <c r="H11" i="1"/>
  <c r="F13" i="1"/>
  <c r="D15" i="1"/>
  <c r="G16" i="1"/>
  <c r="E18" i="1"/>
  <c r="H19" i="1"/>
  <c r="F21" i="1"/>
  <c r="D23" i="1"/>
  <c r="G24" i="1"/>
  <c r="E26" i="1"/>
  <c r="H27" i="1"/>
  <c r="F29" i="1"/>
  <c r="D31" i="1"/>
  <c r="G32" i="1"/>
  <c r="G5" i="1"/>
  <c r="E7" i="1"/>
  <c r="H8" i="1"/>
  <c r="F10" i="1"/>
  <c r="D12" i="1"/>
  <c r="G13" i="1"/>
  <c r="E15" i="1"/>
  <c r="H16" i="1"/>
  <c r="F18" i="1"/>
  <c r="D20" i="1"/>
  <c r="G21" i="1"/>
  <c r="E23" i="1"/>
  <c r="H24" i="1"/>
  <c r="F26" i="1"/>
  <c r="D28" i="1"/>
  <c r="G29" i="1"/>
  <c r="E31" i="1"/>
  <c r="A7" i="4"/>
  <c r="A8" i="4" s="1"/>
  <c r="A9" i="4" s="1"/>
  <c r="AI4" i="1" l="1"/>
  <c r="AI32" i="1"/>
  <c r="AD14" i="1"/>
  <c r="AD21" i="1"/>
  <c r="AD16" i="1"/>
  <c r="AD19" i="1"/>
  <c r="AD22" i="1"/>
  <c r="AD25" i="1"/>
  <c r="AD28" i="1"/>
  <c r="AD18" i="1"/>
  <c r="AD17" i="1"/>
  <c r="AD31" i="1"/>
  <c r="AD15" i="1"/>
  <c r="AD11" i="1"/>
  <c r="AD6" i="1"/>
  <c r="AD9" i="1"/>
  <c r="AD12" i="1"/>
  <c r="AD29" i="1"/>
  <c r="AD8" i="1"/>
  <c r="AD10" i="1"/>
  <c r="AD7" i="1"/>
  <c r="AD24" i="1"/>
  <c r="AD27" i="1"/>
  <c r="AD30" i="1"/>
  <c r="AD26" i="1"/>
  <c r="AD13" i="1"/>
  <c r="AD5" i="1"/>
  <c r="AD20" i="1"/>
  <c r="AD23" i="1"/>
  <c r="J324" i="1"/>
  <c r="B6" i="15"/>
  <c r="AC5" i="5"/>
  <c r="A5" i="3" s="1"/>
  <c r="D5" i="3" s="1"/>
  <c r="J237" i="1"/>
  <c r="AB33" i="1"/>
  <c r="D25" i="3"/>
  <c r="A23" i="3"/>
  <c r="A30" i="3" s="1"/>
  <c r="F34" i="1"/>
  <c r="A8" i="5"/>
  <c r="B8" i="10"/>
  <c r="B7" i="10"/>
  <c r="X33" i="1"/>
  <c r="AG33" i="1"/>
  <c r="G34" i="1"/>
  <c r="D34" i="1"/>
  <c r="G33" i="1"/>
  <c r="E34" i="1"/>
  <c r="F33" i="1"/>
  <c r="E62" i="1"/>
  <c r="D62" i="1"/>
  <c r="H62" i="1"/>
  <c r="H63" i="1"/>
  <c r="F62" i="1"/>
  <c r="G62" i="1"/>
  <c r="AH33" i="1"/>
  <c r="AE33" i="1"/>
  <c r="E91" i="1"/>
  <c r="D63" i="1"/>
  <c r="AC33" i="1"/>
  <c r="G91" i="1"/>
  <c r="E63" i="1"/>
  <c r="Y33" i="1"/>
  <c r="H91" i="1"/>
  <c r="F63" i="1"/>
  <c r="AA33" i="1"/>
  <c r="Z33" i="1"/>
  <c r="D91" i="1"/>
  <c r="AF33" i="1"/>
  <c r="F91" i="1"/>
  <c r="G63" i="1"/>
  <c r="J382" i="1"/>
  <c r="J643" i="1"/>
  <c r="J353" i="1"/>
  <c r="J92" i="1"/>
  <c r="J34" i="1"/>
  <c r="J701" i="1"/>
  <c r="J672" i="1"/>
  <c r="J121" i="1"/>
  <c r="J614" i="1"/>
  <c r="J730" i="1"/>
  <c r="J150" i="1"/>
  <c r="J63" i="1"/>
  <c r="J759" i="1"/>
  <c r="J440" i="1"/>
  <c r="J411" i="1"/>
  <c r="J179" i="1"/>
  <c r="J498" i="1"/>
  <c r="J469" i="1"/>
  <c r="J208" i="1"/>
  <c r="J295" i="1"/>
  <c r="J266" i="1"/>
  <c r="J5" i="1"/>
  <c r="J585" i="1"/>
  <c r="J556" i="1"/>
  <c r="J470" i="1"/>
  <c r="J383" i="1"/>
  <c r="J151" i="1"/>
  <c r="I709" i="1"/>
  <c r="I768" i="1"/>
  <c r="H34" i="1"/>
  <c r="AD34" i="1" s="1"/>
  <c r="I738" i="1"/>
  <c r="I304" i="1"/>
  <c r="I305" i="1" s="1"/>
  <c r="I680" i="1"/>
  <c r="I276" i="1"/>
  <c r="I536" i="1"/>
  <c r="I390" i="1"/>
  <c r="I129" i="1"/>
  <c r="I190" i="1"/>
  <c r="I565" i="1"/>
  <c r="I507" i="1"/>
  <c r="B121" i="1"/>
  <c r="B149" i="1"/>
  <c r="G120" i="1"/>
  <c r="I651" i="1"/>
  <c r="G92" i="1"/>
  <c r="B93" i="1"/>
  <c r="F92" i="1"/>
  <c r="E92" i="1"/>
  <c r="D92" i="1"/>
  <c r="H92" i="1"/>
  <c r="AD92" i="1" s="1"/>
  <c r="I362" i="1"/>
  <c r="I594" i="1"/>
  <c r="I478" i="1"/>
  <c r="I217" i="1"/>
  <c r="I247" i="1"/>
  <c r="D64" i="1"/>
  <c r="G64" i="1"/>
  <c r="H64" i="1"/>
  <c r="AD64" i="1" s="1"/>
  <c r="B65" i="1"/>
  <c r="F64" i="1"/>
  <c r="E64" i="1"/>
  <c r="I334" i="1"/>
  <c r="I448" i="1"/>
  <c r="I161" i="1"/>
  <c r="I100" i="1"/>
  <c r="I624" i="1"/>
  <c r="I421" i="1"/>
  <c r="I72" i="1"/>
  <c r="E35" i="1"/>
  <c r="D35" i="1"/>
  <c r="B36" i="1"/>
  <c r="G35" i="1"/>
  <c r="F35" i="1"/>
  <c r="H35" i="1"/>
  <c r="AD35" i="1" s="1"/>
  <c r="I44" i="1"/>
  <c r="AH24" i="1"/>
  <c r="Y24" i="1"/>
  <c r="AG24" i="1"/>
  <c r="X24" i="1"/>
  <c r="AF24" i="1"/>
  <c r="AE24" i="1"/>
  <c r="AC24" i="1"/>
  <c r="AB24" i="1"/>
  <c r="Z24" i="1"/>
  <c r="AA24" i="1"/>
  <c r="AF5" i="1"/>
  <c r="AE5" i="1"/>
  <c r="AA5" i="1"/>
  <c r="AC5" i="1"/>
  <c r="AG5" i="1"/>
  <c r="AB5" i="1"/>
  <c r="X5" i="1"/>
  <c r="Z5" i="1"/>
  <c r="AH5" i="1"/>
  <c r="Y5" i="1"/>
  <c r="AA7" i="1"/>
  <c r="Z7" i="1"/>
  <c r="Y7" i="1"/>
  <c r="AG7" i="1"/>
  <c r="AH7" i="1"/>
  <c r="X7" i="1"/>
  <c r="AF7" i="1"/>
  <c r="AB7" i="1"/>
  <c r="AE7" i="1"/>
  <c r="AC7" i="1"/>
  <c r="AF21" i="1"/>
  <c r="AE21" i="1"/>
  <c r="AC21" i="1"/>
  <c r="AB21" i="1"/>
  <c r="AA21" i="1"/>
  <c r="Z21" i="1"/>
  <c r="AG21" i="1"/>
  <c r="X21" i="1"/>
  <c r="AH21" i="1"/>
  <c r="Y21" i="1"/>
  <c r="AH16" i="1"/>
  <c r="Y16" i="1"/>
  <c r="AG16" i="1"/>
  <c r="X16" i="1"/>
  <c r="AF16" i="1"/>
  <c r="AE16" i="1"/>
  <c r="AC16" i="1"/>
  <c r="AB16" i="1"/>
  <c r="Z16" i="1"/>
  <c r="AA16" i="1"/>
  <c r="AA19" i="1"/>
  <c r="Z19" i="1"/>
  <c r="AH19" i="1"/>
  <c r="Y19" i="1"/>
  <c r="AG19" i="1"/>
  <c r="X19" i="1"/>
  <c r="AF19" i="1"/>
  <c r="AE19" i="1"/>
  <c r="AC19" i="1"/>
  <c r="AB19" i="1"/>
  <c r="AC22" i="1"/>
  <c r="AB22" i="1"/>
  <c r="AA22" i="1"/>
  <c r="Z22" i="1"/>
  <c r="AH22" i="1"/>
  <c r="Y22" i="1"/>
  <c r="AG22" i="1"/>
  <c r="X22" i="1"/>
  <c r="AF22" i="1"/>
  <c r="AE22" i="1"/>
  <c r="AF25" i="1"/>
  <c r="AE25" i="1"/>
  <c r="AC25" i="1"/>
  <c r="AB25" i="1"/>
  <c r="AA25" i="1"/>
  <c r="Z25" i="1"/>
  <c r="X25" i="1"/>
  <c r="AH25" i="1"/>
  <c r="Y25" i="1"/>
  <c r="AG25" i="1"/>
  <c r="AH28" i="1"/>
  <c r="Y28" i="1"/>
  <c r="AG28" i="1"/>
  <c r="X28" i="1"/>
  <c r="AF28" i="1"/>
  <c r="AE28" i="1"/>
  <c r="AC28" i="1"/>
  <c r="AB28" i="1"/>
  <c r="Z28" i="1"/>
  <c r="AA28" i="1"/>
  <c r="AC18" i="1"/>
  <c r="AB18" i="1"/>
  <c r="AA18" i="1"/>
  <c r="Z18" i="1"/>
  <c r="AH18" i="1"/>
  <c r="Y18" i="1"/>
  <c r="AG18" i="1"/>
  <c r="X18" i="1"/>
  <c r="AE18" i="1"/>
  <c r="AF18" i="1"/>
  <c r="AC26" i="1"/>
  <c r="AB26" i="1"/>
  <c r="AA26" i="1"/>
  <c r="Z26" i="1"/>
  <c r="AH26" i="1"/>
  <c r="Y26" i="1"/>
  <c r="AG26" i="1"/>
  <c r="X26" i="1"/>
  <c r="AE26" i="1"/>
  <c r="AF26" i="1"/>
  <c r="AA31" i="1"/>
  <c r="Z31" i="1"/>
  <c r="AH31" i="1"/>
  <c r="Y31" i="1"/>
  <c r="AG31" i="1"/>
  <c r="X31" i="1"/>
  <c r="AF31" i="1"/>
  <c r="AE31" i="1"/>
  <c r="AC31" i="1"/>
  <c r="AB31" i="1"/>
  <c r="AA15" i="1"/>
  <c r="AB15" i="1"/>
  <c r="Z15" i="1"/>
  <c r="AH15" i="1"/>
  <c r="Y15" i="1"/>
  <c r="AG15" i="1"/>
  <c r="X15" i="1"/>
  <c r="AF15" i="1"/>
  <c r="AE15" i="1"/>
  <c r="AC15" i="1"/>
  <c r="AA27" i="1"/>
  <c r="Z27" i="1"/>
  <c r="AH27" i="1"/>
  <c r="Y27" i="1"/>
  <c r="AG27" i="1"/>
  <c r="X27" i="1"/>
  <c r="AF27" i="1"/>
  <c r="AE27" i="1"/>
  <c r="AB27" i="1"/>
  <c r="AC27" i="1"/>
  <c r="AC6" i="1"/>
  <c r="AA6" i="1"/>
  <c r="Z6" i="1"/>
  <c r="AE6" i="1"/>
  <c r="AB6" i="1"/>
  <c r="AH6" i="1"/>
  <c r="Y6" i="1"/>
  <c r="AG6" i="1"/>
  <c r="X6" i="1"/>
  <c r="AF6" i="1"/>
  <c r="AF9" i="1"/>
  <c r="AE9" i="1"/>
  <c r="AC9" i="1"/>
  <c r="X9" i="1"/>
  <c r="AB9" i="1"/>
  <c r="AA9" i="1"/>
  <c r="Z9" i="1"/>
  <c r="AH9" i="1"/>
  <c r="Y9" i="1"/>
  <c r="AG9" i="1"/>
  <c r="AH12" i="1"/>
  <c r="Y12" i="1"/>
  <c r="AG12" i="1"/>
  <c r="X12" i="1"/>
  <c r="AF12" i="1"/>
  <c r="AE12" i="1"/>
  <c r="AC12" i="1"/>
  <c r="Z12" i="1"/>
  <c r="AB12" i="1"/>
  <c r="AA12" i="1"/>
  <c r="AF29" i="1"/>
  <c r="AE29" i="1"/>
  <c r="AC29" i="1"/>
  <c r="AB29" i="1"/>
  <c r="AA29" i="1"/>
  <c r="Z29" i="1"/>
  <c r="AG29" i="1"/>
  <c r="X29" i="1"/>
  <c r="AH29" i="1"/>
  <c r="Y29" i="1"/>
  <c r="AC30" i="1"/>
  <c r="AB30" i="1"/>
  <c r="AA30" i="1"/>
  <c r="Z30" i="1"/>
  <c r="AH30" i="1"/>
  <c r="Y30" i="1"/>
  <c r="AG30" i="1"/>
  <c r="X30" i="1"/>
  <c r="AE30" i="1"/>
  <c r="AF30" i="1"/>
  <c r="AF13" i="1"/>
  <c r="X13" i="1"/>
  <c r="AE13" i="1"/>
  <c r="AC13" i="1"/>
  <c r="AB13" i="1"/>
  <c r="AA13" i="1"/>
  <c r="Z13" i="1"/>
  <c r="AG13" i="1"/>
  <c r="AH13" i="1"/>
  <c r="Y13" i="1"/>
  <c r="AA23" i="1"/>
  <c r="Z23" i="1"/>
  <c r="AH23" i="1"/>
  <c r="Y23" i="1"/>
  <c r="AG23" i="1"/>
  <c r="X23" i="1"/>
  <c r="AF23" i="1"/>
  <c r="AE23" i="1"/>
  <c r="AB23" i="1"/>
  <c r="AC23" i="1"/>
  <c r="AH8" i="1"/>
  <c r="Y8" i="1"/>
  <c r="X8" i="1"/>
  <c r="AE8" i="1"/>
  <c r="AG8" i="1"/>
  <c r="AF8" i="1"/>
  <c r="AC8" i="1"/>
  <c r="AB8" i="1"/>
  <c r="AA8" i="1"/>
  <c r="Z8" i="1"/>
  <c r="AA11" i="1"/>
  <c r="Z11" i="1"/>
  <c r="AB11" i="1"/>
  <c r="AH11" i="1"/>
  <c r="Y11" i="1"/>
  <c r="AG11" i="1"/>
  <c r="X11" i="1"/>
  <c r="AF11" i="1"/>
  <c r="AE11" i="1"/>
  <c r="AC11" i="1"/>
  <c r="AC14" i="1"/>
  <c r="AB14" i="1"/>
  <c r="AA14" i="1"/>
  <c r="AE14" i="1"/>
  <c r="Z14" i="1"/>
  <c r="AH14" i="1"/>
  <c r="Y14" i="1"/>
  <c r="AG14" i="1"/>
  <c r="X14" i="1"/>
  <c r="AF14" i="1"/>
  <c r="AF17" i="1"/>
  <c r="AE17" i="1"/>
  <c r="AC17" i="1"/>
  <c r="AB17" i="1"/>
  <c r="AA17" i="1"/>
  <c r="Z17" i="1"/>
  <c r="AG17" i="1"/>
  <c r="AH17" i="1"/>
  <c r="Y17" i="1"/>
  <c r="X17" i="1"/>
  <c r="AH20" i="1"/>
  <c r="Y20" i="1"/>
  <c r="AG20" i="1"/>
  <c r="X20" i="1"/>
  <c r="AF20" i="1"/>
  <c r="AE20" i="1"/>
  <c r="AC20" i="1"/>
  <c r="AB20" i="1"/>
  <c r="Z20" i="1"/>
  <c r="AA20" i="1"/>
  <c r="AC10" i="1"/>
  <c r="AA10" i="1"/>
  <c r="AB10" i="1"/>
  <c r="Z10" i="1"/>
  <c r="AH10" i="1"/>
  <c r="Y10" i="1"/>
  <c r="AG10" i="1"/>
  <c r="X10" i="1"/>
  <c r="AF10" i="1"/>
  <c r="AE10" i="1"/>
  <c r="I13" i="1"/>
  <c r="A5" i="2"/>
  <c r="B7" i="4"/>
  <c r="B8" i="4"/>
  <c r="C92" i="1" s="1"/>
  <c r="A10" i="4"/>
  <c r="E120" i="1" s="1"/>
  <c r="B9" i="4"/>
  <c r="I5" i="5" s="1"/>
  <c r="E5" i="10" s="1"/>
  <c r="AI27" i="1" l="1"/>
  <c r="AI14" i="1"/>
  <c r="AI29" i="1"/>
  <c r="AI15" i="1"/>
  <c r="AI24" i="1"/>
  <c r="AI20" i="1"/>
  <c r="AI23" i="1"/>
  <c r="AI8" i="1"/>
  <c r="AI6" i="1"/>
  <c r="AI25" i="1"/>
  <c r="AI12" i="1"/>
  <c r="AI31" i="1"/>
  <c r="AI26" i="1"/>
  <c r="AI28" i="1"/>
  <c r="AI22" i="1"/>
  <c r="AI16" i="1"/>
  <c r="AI11" i="1"/>
  <c r="AI18" i="1"/>
  <c r="AI19" i="1"/>
  <c r="AI10" i="1"/>
  <c r="AI21" i="1"/>
  <c r="AI30" i="1"/>
  <c r="AI17" i="1"/>
  <c r="AI9" i="1"/>
  <c r="AI7" i="1"/>
  <c r="AI13" i="1"/>
  <c r="AI5" i="1"/>
  <c r="AH91" i="1"/>
  <c r="AD91" i="1"/>
  <c r="AB63" i="1"/>
  <c r="AD63" i="1"/>
  <c r="AF62" i="1"/>
  <c r="AD62" i="1"/>
  <c r="B5" i="3"/>
  <c r="J296" i="1"/>
  <c r="J180" i="1"/>
  <c r="C5" i="3"/>
  <c r="B7" i="15"/>
  <c r="J64" i="1"/>
  <c r="AD22" i="5"/>
  <c r="A176" i="3" s="1"/>
  <c r="AD18" i="5"/>
  <c r="A136" i="3" s="1"/>
  <c r="AD14" i="5"/>
  <c r="A96" i="3" s="1"/>
  <c r="AD10" i="5"/>
  <c r="A56" i="3" s="1"/>
  <c r="AD6" i="5"/>
  <c r="A16" i="3" s="1"/>
  <c r="AD15" i="5"/>
  <c r="A106" i="3" s="1"/>
  <c r="AD17" i="5"/>
  <c r="A126" i="3" s="1"/>
  <c r="AD13" i="5"/>
  <c r="A86" i="3" s="1"/>
  <c r="AD5" i="5"/>
  <c r="A6" i="3" s="1"/>
  <c r="AD16" i="5"/>
  <c r="A116" i="3" s="1"/>
  <c r="AD19" i="5"/>
  <c r="A146" i="3" s="1"/>
  <c r="AD11" i="5"/>
  <c r="A66" i="3" s="1"/>
  <c r="J441" i="1"/>
  <c r="J702" i="1"/>
  <c r="J238" i="1"/>
  <c r="AI33" i="1"/>
  <c r="B25" i="3"/>
  <c r="C25" i="3"/>
  <c r="AG62" i="1"/>
  <c r="AG63" i="1"/>
  <c r="AF63" i="1"/>
  <c r="E5" i="3"/>
  <c r="E6" i="3" s="1"/>
  <c r="E7" i="3" s="1"/>
  <c r="E8" i="3" s="1"/>
  <c r="E9" i="3" s="1"/>
  <c r="A9" i="5"/>
  <c r="A33" i="3"/>
  <c r="A40" i="3" s="1"/>
  <c r="E35" i="3"/>
  <c r="E36" i="3" s="1"/>
  <c r="E37" i="3" s="1"/>
  <c r="E38" i="3" s="1"/>
  <c r="E39" i="3" s="1"/>
  <c r="B9" i="10"/>
  <c r="A43" i="3"/>
  <c r="A50" i="3" s="1"/>
  <c r="Y62" i="1"/>
  <c r="Y63" i="1"/>
  <c r="AH62" i="1"/>
  <c r="Z63" i="1"/>
  <c r="AC62" i="1"/>
  <c r="AC63" i="1"/>
  <c r="AE63" i="1"/>
  <c r="AA62" i="1"/>
  <c r="X63" i="1"/>
  <c r="X62" i="1"/>
  <c r="AB62" i="1"/>
  <c r="Z62" i="1"/>
  <c r="AH63" i="1"/>
  <c r="C62" i="1"/>
  <c r="AE62" i="1"/>
  <c r="AA63" i="1"/>
  <c r="F120" i="1"/>
  <c r="C36" i="1"/>
  <c r="H120" i="1"/>
  <c r="C35" i="1"/>
  <c r="D120" i="1"/>
  <c r="C34" i="1"/>
  <c r="C33" i="1"/>
  <c r="AB91" i="1"/>
  <c r="AE91" i="1"/>
  <c r="AF91" i="1"/>
  <c r="AC91" i="1"/>
  <c r="X91" i="1"/>
  <c r="AG91" i="1"/>
  <c r="AA91" i="1"/>
  <c r="Y91" i="1"/>
  <c r="Z91" i="1"/>
  <c r="C64" i="1"/>
  <c r="C91" i="1"/>
  <c r="C93" i="1"/>
  <c r="C65" i="1"/>
  <c r="C63" i="1"/>
  <c r="J586" i="1"/>
  <c r="J325" i="1"/>
  <c r="J528" i="1"/>
  <c r="J673" i="1"/>
  <c r="J644" i="1"/>
  <c r="J209" i="1"/>
  <c r="J731" i="1"/>
  <c r="J122" i="1"/>
  <c r="J760" i="1"/>
  <c r="J412" i="1"/>
  <c r="J267" i="1"/>
  <c r="J93" i="1"/>
  <c r="J499" i="1"/>
  <c r="J6" i="1"/>
  <c r="J615" i="1"/>
  <c r="J354" i="1"/>
  <c r="J557" i="1"/>
  <c r="J35" i="1"/>
  <c r="J529" i="1"/>
  <c r="J297" i="1"/>
  <c r="AB34" i="1"/>
  <c r="AH34" i="1"/>
  <c r="AG34" i="1"/>
  <c r="AA34" i="1"/>
  <c r="AF34" i="1"/>
  <c r="Z34" i="1"/>
  <c r="AC34" i="1"/>
  <c r="Y34" i="1"/>
  <c r="AE34" i="1"/>
  <c r="X34" i="1"/>
  <c r="I739" i="1"/>
  <c r="I769" i="1"/>
  <c r="I710" i="1"/>
  <c r="I422" i="1"/>
  <c r="I162" i="1"/>
  <c r="Z64" i="1"/>
  <c r="AH64" i="1"/>
  <c r="Y64" i="1"/>
  <c r="AG64" i="1"/>
  <c r="AC64" i="1"/>
  <c r="X64" i="1"/>
  <c r="AF64" i="1"/>
  <c r="AE64" i="1"/>
  <c r="AB64" i="1"/>
  <c r="AA64" i="1"/>
  <c r="I306" i="1"/>
  <c r="I391" i="1"/>
  <c r="I218" i="1"/>
  <c r="I652" i="1"/>
  <c r="G121" i="1"/>
  <c r="H121" i="1"/>
  <c r="AD121" i="1" s="1"/>
  <c r="F121" i="1"/>
  <c r="E121" i="1"/>
  <c r="D121" i="1"/>
  <c r="B122" i="1"/>
  <c r="I681" i="1"/>
  <c r="H65" i="1"/>
  <c r="AD65" i="1" s="1"/>
  <c r="G65" i="1"/>
  <c r="B66" i="1"/>
  <c r="C66" i="1" s="1"/>
  <c r="F65" i="1"/>
  <c r="E65" i="1"/>
  <c r="D65" i="1"/>
  <c r="AC92" i="1"/>
  <c r="AB92" i="1"/>
  <c r="X92" i="1"/>
  <c r="AA92" i="1"/>
  <c r="Z92" i="1"/>
  <c r="AH92" i="1"/>
  <c r="Y92" i="1"/>
  <c r="AG92" i="1"/>
  <c r="AF92" i="1"/>
  <c r="AE92" i="1"/>
  <c r="I508" i="1"/>
  <c r="I449" i="1"/>
  <c r="I479" i="1"/>
  <c r="I566" i="1"/>
  <c r="I73" i="1"/>
  <c r="I625" i="1"/>
  <c r="I537" i="1"/>
  <c r="I335" i="1"/>
  <c r="I248" i="1"/>
  <c r="I595" i="1"/>
  <c r="F93" i="1"/>
  <c r="H93" i="1"/>
  <c r="AD93" i="1" s="1"/>
  <c r="B94" i="1"/>
  <c r="C94" i="1" s="1"/>
  <c r="G93" i="1"/>
  <c r="D93" i="1"/>
  <c r="E93" i="1"/>
  <c r="I191" i="1"/>
  <c r="B178" i="1"/>
  <c r="H149" i="1"/>
  <c r="F149" i="1"/>
  <c r="B150" i="1"/>
  <c r="I277" i="1"/>
  <c r="I101" i="1"/>
  <c r="I363" i="1"/>
  <c r="I130" i="1"/>
  <c r="I45" i="1"/>
  <c r="AG35" i="1"/>
  <c r="X35" i="1"/>
  <c r="AF35" i="1"/>
  <c r="AA35" i="1"/>
  <c r="AC35" i="1"/>
  <c r="AB35" i="1"/>
  <c r="Y35" i="1"/>
  <c r="Z35" i="1"/>
  <c r="AH35" i="1"/>
  <c r="AE35" i="1"/>
  <c r="B37" i="1"/>
  <c r="C37" i="1" s="1"/>
  <c r="F36" i="1"/>
  <c r="E36" i="1"/>
  <c r="G36" i="1"/>
  <c r="D36" i="1"/>
  <c r="H36" i="1"/>
  <c r="AD36" i="1" s="1"/>
  <c r="I14" i="1"/>
  <c r="A6" i="2"/>
  <c r="A11" i="4"/>
  <c r="E149" i="1" s="1"/>
  <c r="B10" i="4"/>
  <c r="C121" i="1" s="1"/>
  <c r="AD149" i="1" l="1"/>
  <c r="AH120" i="1"/>
  <c r="AD120" i="1"/>
  <c r="AB120" i="1"/>
  <c r="J355" i="1"/>
  <c r="J500" i="1"/>
  <c r="D6" i="3"/>
  <c r="C6" i="3"/>
  <c r="B6" i="3"/>
  <c r="J616" i="1"/>
  <c r="J471" i="1"/>
  <c r="AC22" i="5"/>
  <c r="A175" i="3" s="1"/>
  <c r="AC6" i="5"/>
  <c r="A15" i="3" s="1"/>
  <c r="AC21" i="5"/>
  <c r="A165" i="3" s="1"/>
  <c r="AC17" i="5"/>
  <c r="A125" i="3" s="1"/>
  <c r="AC20" i="5"/>
  <c r="A155" i="3" s="1"/>
  <c r="B8" i="15"/>
  <c r="J210" i="1"/>
  <c r="B16" i="3"/>
  <c r="C16" i="3"/>
  <c r="D16" i="3"/>
  <c r="AI34" i="1"/>
  <c r="AI35" i="1"/>
  <c r="AI92" i="1"/>
  <c r="AI91" i="1"/>
  <c r="AI64" i="1"/>
  <c r="AI63" i="1"/>
  <c r="AI62" i="1"/>
  <c r="E45" i="3"/>
  <c r="E46" i="3" s="1"/>
  <c r="E47" i="3" s="1"/>
  <c r="E48" i="3" s="1"/>
  <c r="E49" i="3" s="1"/>
  <c r="Z120" i="1"/>
  <c r="AA120" i="1"/>
  <c r="AC120" i="1"/>
  <c r="X120" i="1"/>
  <c r="AE120" i="1"/>
  <c r="AF120" i="1"/>
  <c r="Y120" i="1"/>
  <c r="AG120" i="1"/>
  <c r="D35" i="3"/>
  <c r="C35" i="3"/>
  <c r="B35" i="3"/>
  <c r="A10" i="5"/>
  <c r="D45" i="3"/>
  <c r="C45" i="3"/>
  <c r="B45" i="3"/>
  <c r="C120" i="1"/>
  <c r="G149" i="1"/>
  <c r="D149" i="1"/>
  <c r="C122" i="1"/>
  <c r="J558" i="1"/>
  <c r="J761" i="1"/>
  <c r="J587" i="1"/>
  <c r="J36" i="1"/>
  <c r="J674" i="1"/>
  <c r="J384" i="1"/>
  <c r="J181" i="1"/>
  <c r="J65" i="1"/>
  <c r="J703" i="1"/>
  <c r="J94" i="1"/>
  <c r="J123" i="1"/>
  <c r="J326" i="1"/>
  <c r="J239" i="1"/>
  <c r="J732" i="1"/>
  <c r="J268" i="1"/>
  <c r="J152" i="1"/>
  <c r="J7" i="1"/>
  <c r="J645" i="1"/>
  <c r="J413" i="1"/>
  <c r="J442" i="1"/>
  <c r="I711" i="1"/>
  <c r="I770" i="1"/>
  <c r="I740" i="1"/>
  <c r="D66" i="1"/>
  <c r="G66" i="1"/>
  <c r="H66" i="1"/>
  <c r="AD66" i="1" s="1"/>
  <c r="F66" i="1"/>
  <c r="E66" i="1"/>
  <c r="B67" i="1"/>
  <c r="C67" i="1" s="1"/>
  <c r="I423" i="1"/>
  <c r="I538" i="1"/>
  <c r="I480" i="1"/>
  <c r="AG121" i="1"/>
  <c r="X121" i="1"/>
  <c r="AC121" i="1"/>
  <c r="AH121" i="1"/>
  <c r="AF121" i="1"/>
  <c r="AE121" i="1"/>
  <c r="AB121" i="1"/>
  <c r="Z121" i="1"/>
  <c r="AA121" i="1"/>
  <c r="Y121" i="1"/>
  <c r="H150" i="1"/>
  <c r="B151" i="1"/>
  <c r="F150" i="1"/>
  <c r="D150" i="1"/>
  <c r="G150" i="1"/>
  <c r="E150" i="1"/>
  <c r="AE65" i="1"/>
  <c r="AH65" i="1"/>
  <c r="AC65" i="1"/>
  <c r="AB65" i="1"/>
  <c r="AA65" i="1"/>
  <c r="Z65" i="1"/>
  <c r="Y65" i="1"/>
  <c r="AG65" i="1"/>
  <c r="X65" i="1"/>
  <c r="AF65" i="1"/>
  <c r="I307" i="1"/>
  <c r="I102" i="1"/>
  <c r="I131" i="1"/>
  <c r="I192" i="1"/>
  <c r="I596" i="1"/>
  <c r="I626" i="1"/>
  <c r="AH93" i="1"/>
  <c r="Y93" i="1"/>
  <c r="AG93" i="1"/>
  <c r="X93" i="1"/>
  <c r="AB93" i="1"/>
  <c r="AF93" i="1"/>
  <c r="AE93" i="1"/>
  <c r="AC93" i="1"/>
  <c r="Z93" i="1"/>
  <c r="AA93" i="1"/>
  <c r="I249" i="1"/>
  <c r="I450" i="1"/>
  <c r="I682" i="1"/>
  <c r="I653" i="1"/>
  <c r="I278" i="1"/>
  <c r="I364" i="1"/>
  <c r="B123" i="1"/>
  <c r="C123" i="1" s="1"/>
  <c r="F122" i="1"/>
  <c r="H122" i="1"/>
  <c r="AD122" i="1" s="1"/>
  <c r="G122" i="1"/>
  <c r="E122" i="1"/>
  <c r="D122" i="1"/>
  <c r="AA149" i="1"/>
  <c r="Z149" i="1"/>
  <c r="AG149" i="1"/>
  <c r="X149" i="1"/>
  <c r="AH149" i="1"/>
  <c r="AF149" i="1"/>
  <c r="AE149" i="1"/>
  <c r="AC149" i="1"/>
  <c r="AB149" i="1"/>
  <c r="Y149" i="1"/>
  <c r="I74" i="1"/>
  <c r="I219" i="1"/>
  <c r="I163" i="1"/>
  <c r="B207" i="1"/>
  <c r="G178" i="1"/>
  <c r="B179" i="1"/>
  <c r="G94" i="1"/>
  <c r="B95" i="1"/>
  <c r="C95" i="1" s="1"/>
  <c r="F94" i="1"/>
  <c r="E94" i="1"/>
  <c r="D94" i="1"/>
  <c r="H94" i="1"/>
  <c r="AD94" i="1" s="1"/>
  <c r="I336" i="1"/>
  <c r="I567" i="1"/>
  <c r="I509" i="1"/>
  <c r="I392" i="1"/>
  <c r="E37" i="1"/>
  <c r="H37" i="1"/>
  <c r="AD37" i="1" s="1"/>
  <c r="F37" i="1"/>
  <c r="D37" i="1"/>
  <c r="G37" i="1"/>
  <c r="B38" i="1"/>
  <c r="C38" i="1" s="1"/>
  <c r="AB36" i="1"/>
  <c r="AA36" i="1"/>
  <c r="AF36" i="1"/>
  <c r="AG36" i="1"/>
  <c r="AE36" i="1"/>
  <c r="AC36" i="1"/>
  <c r="Z36" i="1"/>
  <c r="AH36" i="1"/>
  <c r="Y36" i="1"/>
  <c r="X36" i="1"/>
  <c r="I46" i="1"/>
  <c r="I15" i="1"/>
  <c r="A7" i="2"/>
  <c r="A12" i="4"/>
  <c r="E178" i="1" s="1"/>
  <c r="B11" i="4"/>
  <c r="AI149" i="1" l="1"/>
  <c r="AD150" i="1"/>
  <c r="J182" i="1"/>
  <c r="J559" i="1"/>
  <c r="J153" i="1"/>
  <c r="J356" i="1"/>
  <c r="D15" i="3"/>
  <c r="B15" i="3"/>
  <c r="C15" i="3"/>
  <c r="B9" i="15"/>
  <c r="AI36" i="1"/>
  <c r="AI121" i="1"/>
  <c r="AI120" i="1"/>
  <c r="AI93" i="1"/>
  <c r="AI65" i="1"/>
  <c r="A11" i="5"/>
  <c r="A63" i="3"/>
  <c r="A70" i="3" s="1"/>
  <c r="B10" i="10"/>
  <c r="E65" i="3"/>
  <c r="E66" i="3" s="1"/>
  <c r="E67" i="3" s="1"/>
  <c r="E68" i="3" s="1"/>
  <c r="E69" i="3" s="1"/>
  <c r="B11" i="10"/>
  <c r="A53" i="3"/>
  <c r="A60" i="3" s="1"/>
  <c r="E55" i="3"/>
  <c r="E56" i="3" s="1"/>
  <c r="E57" i="3" s="1"/>
  <c r="E58" i="3" s="1"/>
  <c r="E59" i="3" s="1"/>
  <c r="H178" i="1"/>
  <c r="AD178" i="1" s="1"/>
  <c r="C151" i="1"/>
  <c r="F178" i="1"/>
  <c r="C150" i="1"/>
  <c r="C149" i="1"/>
  <c r="D178" i="1"/>
  <c r="J617" i="1"/>
  <c r="J588" i="1"/>
  <c r="J414" i="1"/>
  <c r="J211" i="1"/>
  <c r="J501" i="1"/>
  <c r="J37" i="1"/>
  <c r="J298" i="1"/>
  <c r="J124" i="1"/>
  <c r="J95" i="1"/>
  <c r="J762" i="1"/>
  <c r="J8" i="1"/>
  <c r="J472" i="1"/>
  <c r="J530" i="1"/>
  <c r="J240" i="1"/>
  <c r="J269" i="1"/>
  <c r="J327" i="1"/>
  <c r="J646" i="1"/>
  <c r="J66" i="1"/>
  <c r="J704" i="1"/>
  <c r="J733" i="1"/>
  <c r="J443" i="1"/>
  <c r="J675" i="1"/>
  <c r="J385" i="1"/>
  <c r="I741" i="1"/>
  <c r="I771" i="1"/>
  <c r="I712" i="1"/>
  <c r="I568" i="1"/>
  <c r="I308" i="1"/>
  <c r="I164" i="1"/>
  <c r="E151" i="1"/>
  <c r="D151" i="1"/>
  <c r="H151" i="1"/>
  <c r="B152" i="1"/>
  <c r="C152" i="1" s="1"/>
  <c r="G151" i="1"/>
  <c r="F151" i="1"/>
  <c r="I424" i="1"/>
  <c r="I193" i="1"/>
  <c r="AF150" i="1"/>
  <c r="AE150" i="1"/>
  <c r="AB150" i="1"/>
  <c r="Y150" i="1"/>
  <c r="X150" i="1"/>
  <c r="AH150" i="1"/>
  <c r="AG150" i="1"/>
  <c r="AC150" i="1"/>
  <c r="Z150" i="1"/>
  <c r="AA150" i="1"/>
  <c r="I337" i="1"/>
  <c r="I451" i="1"/>
  <c r="AC94" i="1"/>
  <c r="X94" i="1"/>
  <c r="AB94" i="1"/>
  <c r="AA94" i="1"/>
  <c r="Z94" i="1"/>
  <c r="AH94" i="1"/>
  <c r="Y94" i="1"/>
  <c r="AG94" i="1"/>
  <c r="AF94" i="1"/>
  <c r="AE94" i="1"/>
  <c r="H179" i="1"/>
  <c r="AD179" i="1" s="1"/>
  <c r="G179" i="1"/>
  <c r="B180" i="1"/>
  <c r="F179" i="1"/>
  <c r="E179" i="1"/>
  <c r="D179" i="1"/>
  <c r="I220" i="1"/>
  <c r="I279" i="1"/>
  <c r="I250" i="1"/>
  <c r="H67" i="1"/>
  <c r="AD67" i="1" s="1"/>
  <c r="G67" i="1"/>
  <c r="B68" i="1"/>
  <c r="C68" i="1" s="1"/>
  <c r="E67" i="1"/>
  <c r="F67" i="1"/>
  <c r="D67" i="1"/>
  <c r="I393" i="1"/>
  <c r="AB122" i="1"/>
  <c r="AH122" i="1"/>
  <c r="Y122" i="1"/>
  <c r="AG122" i="1"/>
  <c r="Z122" i="1"/>
  <c r="AF122" i="1"/>
  <c r="AE122" i="1"/>
  <c r="AC122" i="1"/>
  <c r="AA122" i="1"/>
  <c r="X122" i="1"/>
  <c r="I365" i="1"/>
  <c r="I597" i="1"/>
  <c r="I75" i="1"/>
  <c r="I654" i="1"/>
  <c r="I132" i="1"/>
  <c r="I481" i="1"/>
  <c r="I510" i="1"/>
  <c r="B236" i="1"/>
  <c r="G207" i="1"/>
  <c r="F207" i="1"/>
  <c r="B208" i="1"/>
  <c r="E207" i="1"/>
  <c r="G123" i="1"/>
  <c r="H123" i="1"/>
  <c r="AD123" i="1" s="1"/>
  <c r="F123" i="1"/>
  <c r="E123" i="1"/>
  <c r="D123" i="1"/>
  <c r="B124" i="1"/>
  <c r="C124" i="1" s="1"/>
  <c r="I627" i="1"/>
  <c r="Z66" i="1"/>
  <c r="AH66" i="1"/>
  <c r="Y66" i="1"/>
  <c r="AG66" i="1"/>
  <c r="AC66" i="1"/>
  <c r="X66" i="1"/>
  <c r="AF66" i="1"/>
  <c r="AE66" i="1"/>
  <c r="AB66" i="1"/>
  <c r="AA66" i="1"/>
  <c r="F95" i="1"/>
  <c r="H95" i="1"/>
  <c r="AD95" i="1" s="1"/>
  <c r="G95" i="1"/>
  <c r="B96" i="1"/>
  <c r="C96" i="1" s="1"/>
  <c r="E95" i="1"/>
  <c r="D95" i="1"/>
  <c r="I683" i="1"/>
  <c r="I103" i="1"/>
  <c r="I539" i="1"/>
  <c r="B39" i="1"/>
  <c r="C39" i="1" s="1"/>
  <c r="F38" i="1"/>
  <c r="E38" i="1"/>
  <c r="G38" i="1"/>
  <c r="D38" i="1"/>
  <c r="H38" i="1"/>
  <c r="AD38" i="1" s="1"/>
  <c r="I47" i="1"/>
  <c r="AG37" i="1"/>
  <c r="X37" i="1"/>
  <c r="AF37" i="1"/>
  <c r="AA37" i="1"/>
  <c r="AC37" i="1"/>
  <c r="AH37" i="1"/>
  <c r="AE37" i="1"/>
  <c r="AB37" i="1"/>
  <c r="Y37" i="1"/>
  <c r="Z37" i="1"/>
  <c r="I16" i="1"/>
  <c r="A8" i="2"/>
  <c r="A13" i="4"/>
  <c r="D207" i="1" s="1"/>
  <c r="B12" i="4"/>
  <c r="C179" i="1" s="1"/>
  <c r="AI150" i="1" l="1"/>
  <c r="AD151" i="1"/>
  <c r="J67" i="1"/>
  <c r="AD7" i="5"/>
  <c r="A26" i="3" s="1"/>
  <c r="AD23" i="5"/>
  <c r="A186" i="3" s="1"/>
  <c r="AD9" i="5"/>
  <c r="A46" i="3" s="1"/>
  <c r="AD20" i="5"/>
  <c r="A156" i="3" s="1"/>
  <c r="AD8" i="5"/>
  <c r="A36" i="3" s="1"/>
  <c r="AI37" i="1"/>
  <c r="Y178" i="1"/>
  <c r="AI122" i="1"/>
  <c r="AI94" i="1"/>
  <c r="AI66" i="1"/>
  <c r="D55" i="3"/>
  <c r="C55" i="3"/>
  <c r="B55" i="3"/>
  <c r="C56" i="3"/>
  <c r="B56" i="3"/>
  <c r="D65" i="3"/>
  <c r="C65" i="3"/>
  <c r="B65" i="3"/>
  <c r="D56" i="3"/>
  <c r="A12" i="5"/>
  <c r="AF178" i="1"/>
  <c r="AG178" i="1"/>
  <c r="AH178" i="1"/>
  <c r="AB178" i="1"/>
  <c r="Z178" i="1"/>
  <c r="H207" i="1"/>
  <c r="AD207" i="1" s="1"/>
  <c r="AC178" i="1"/>
  <c r="AA178" i="1"/>
  <c r="AE178" i="1"/>
  <c r="X178" i="1"/>
  <c r="C180" i="1"/>
  <c r="C178" i="1"/>
  <c r="C208" i="1"/>
  <c r="J9" i="1"/>
  <c r="J154" i="1"/>
  <c r="J473" i="1"/>
  <c r="J299" i="1"/>
  <c r="J734" i="1"/>
  <c r="J589" i="1"/>
  <c r="J241" i="1"/>
  <c r="J444" i="1"/>
  <c r="J125" i="1"/>
  <c r="J357" i="1"/>
  <c r="J618" i="1"/>
  <c r="J38" i="1"/>
  <c r="J415" i="1"/>
  <c r="J676" i="1"/>
  <c r="J560" i="1"/>
  <c r="J705" i="1"/>
  <c r="J96" i="1"/>
  <c r="J386" i="1"/>
  <c r="J270" i="1"/>
  <c r="J212" i="1"/>
  <c r="J183" i="1"/>
  <c r="J763" i="1"/>
  <c r="J531" i="1"/>
  <c r="J502" i="1"/>
  <c r="J647" i="1"/>
  <c r="J503" i="1"/>
  <c r="I713" i="1"/>
  <c r="I772" i="1"/>
  <c r="I742" i="1"/>
  <c r="E236" i="1"/>
  <c r="B265" i="1"/>
  <c r="B237" i="1"/>
  <c r="H236" i="1"/>
  <c r="AD236" i="1" s="1"/>
  <c r="F236" i="1"/>
  <c r="H208" i="1"/>
  <c r="AD208" i="1" s="1"/>
  <c r="G208" i="1"/>
  <c r="B209" i="1"/>
  <c r="F208" i="1"/>
  <c r="E208" i="1"/>
  <c r="D208" i="1"/>
  <c r="I482" i="1"/>
  <c r="I76" i="1"/>
  <c r="I452" i="1"/>
  <c r="I598" i="1"/>
  <c r="I338" i="1"/>
  <c r="I425" i="1"/>
  <c r="I165" i="1"/>
  <c r="G96" i="1"/>
  <c r="B97" i="1"/>
  <c r="C97" i="1" s="1"/>
  <c r="F96" i="1"/>
  <c r="E96" i="1"/>
  <c r="D96" i="1"/>
  <c r="H96" i="1"/>
  <c r="AD96" i="1" s="1"/>
  <c r="B125" i="1"/>
  <c r="C125" i="1" s="1"/>
  <c r="F124" i="1"/>
  <c r="H124" i="1"/>
  <c r="AD124" i="1" s="1"/>
  <c r="G124" i="1"/>
  <c r="E124" i="1"/>
  <c r="D124" i="1"/>
  <c r="I394" i="1"/>
  <c r="I540" i="1"/>
  <c r="I251" i="1"/>
  <c r="I104" i="1"/>
  <c r="AH95" i="1"/>
  <c r="Y95" i="1"/>
  <c r="AG95" i="1"/>
  <c r="X95" i="1"/>
  <c r="AB95" i="1"/>
  <c r="AF95" i="1"/>
  <c r="AE95" i="1"/>
  <c r="AC95" i="1"/>
  <c r="AA95" i="1"/>
  <c r="Z95" i="1"/>
  <c r="E180" i="1"/>
  <c r="D180" i="1"/>
  <c r="B181" i="1"/>
  <c r="C181" i="1" s="1"/>
  <c r="H180" i="1"/>
  <c r="AD180" i="1" s="1"/>
  <c r="G180" i="1"/>
  <c r="F180" i="1"/>
  <c r="I133" i="1"/>
  <c r="I366" i="1"/>
  <c r="I280" i="1"/>
  <c r="I684" i="1"/>
  <c r="AG123" i="1"/>
  <c r="X123" i="1"/>
  <c r="AC123" i="1"/>
  <c r="AH123" i="1"/>
  <c r="AA123" i="1"/>
  <c r="AF123" i="1"/>
  <c r="AE123" i="1"/>
  <c r="AB123" i="1"/>
  <c r="Z123" i="1"/>
  <c r="Y123" i="1"/>
  <c r="D68" i="1"/>
  <c r="G68" i="1"/>
  <c r="H68" i="1"/>
  <c r="AD68" i="1" s="1"/>
  <c r="E68" i="1"/>
  <c r="F68" i="1"/>
  <c r="B69" i="1"/>
  <c r="C69" i="1" s="1"/>
  <c r="AF179" i="1"/>
  <c r="AE179" i="1"/>
  <c r="AC179" i="1"/>
  <c r="AB179" i="1"/>
  <c r="AA179" i="1"/>
  <c r="AH179" i="1"/>
  <c r="X179" i="1"/>
  <c r="AG179" i="1"/>
  <c r="Z179" i="1"/>
  <c r="Y179" i="1"/>
  <c r="H152" i="1"/>
  <c r="B153" i="1"/>
  <c r="C153" i="1" s="1"/>
  <c r="F152" i="1"/>
  <c r="G152" i="1"/>
  <c r="E152" i="1"/>
  <c r="D152" i="1"/>
  <c r="I655" i="1"/>
  <c r="AA151" i="1"/>
  <c r="Z151" i="1"/>
  <c r="AG151" i="1"/>
  <c r="X151" i="1"/>
  <c r="AE151" i="1"/>
  <c r="AC151" i="1"/>
  <c r="AB151" i="1"/>
  <c r="Y151" i="1"/>
  <c r="AH151" i="1"/>
  <c r="AF151" i="1"/>
  <c r="I309" i="1"/>
  <c r="I628" i="1"/>
  <c r="I511" i="1"/>
  <c r="AE67" i="1"/>
  <c r="Y67" i="1"/>
  <c r="AC67" i="1"/>
  <c r="AB67" i="1"/>
  <c r="AA67" i="1"/>
  <c r="AH67" i="1"/>
  <c r="Z67" i="1"/>
  <c r="X67" i="1"/>
  <c r="AG67" i="1"/>
  <c r="AF67" i="1"/>
  <c r="I221" i="1"/>
  <c r="I194" i="1"/>
  <c r="I569" i="1"/>
  <c r="I48" i="1"/>
  <c r="AB38" i="1"/>
  <c r="AA38" i="1"/>
  <c r="AF38" i="1"/>
  <c r="X38" i="1"/>
  <c r="AH38" i="1"/>
  <c r="AG38" i="1"/>
  <c r="Z38" i="1"/>
  <c r="Y38" i="1"/>
  <c r="AE38" i="1"/>
  <c r="AC38" i="1"/>
  <c r="E39" i="1"/>
  <c r="H39" i="1"/>
  <c r="AD39" i="1" s="1"/>
  <c r="B40" i="1"/>
  <c r="C40" i="1" s="1"/>
  <c r="G39" i="1"/>
  <c r="D39" i="1"/>
  <c r="F39" i="1"/>
  <c r="I17" i="1"/>
  <c r="A9" i="2"/>
  <c r="A14" i="4"/>
  <c r="D236" i="1" s="1"/>
  <c r="B13" i="4"/>
  <c r="AI151" i="1" l="1"/>
  <c r="AD152" i="1"/>
  <c r="J764" i="1"/>
  <c r="D36" i="3"/>
  <c r="C36" i="3"/>
  <c r="B36" i="3"/>
  <c r="J590" i="1"/>
  <c r="C46" i="3"/>
  <c r="B46" i="3"/>
  <c r="D46" i="3"/>
  <c r="J184" i="1"/>
  <c r="AD21" i="5"/>
  <c r="A166" i="3" s="1"/>
  <c r="AD12" i="5"/>
  <c r="A76" i="3" s="1"/>
  <c r="C76" i="3" s="1"/>
  <c r="B11" i="15"/>
  <c r="D26" i="3"/>
  <c r="B26" i="3"/>
  <c r="C26" i="3"/>
  <c r="AI38" i="1"/>
  <c r="AI179" i="1"/>
  <c r="AI178" i="1"/>
  <c r="AF207" i="1"/>
  <c r="AI123" i="1"/>
  <c r="AI95" i="1"/>
  <c r="AI67" i="1"/>
  <c r="B12" i="10"/>
  <c r="D75" i="3"/>
  <c r="E75" i="3"/>
  <c r="E76" i="3" s="1"/>
  <c r="E77" i="3" s="1"/>
  <c r="E78" i="3" s="1"/>
  <c r="E79" i="3" s="1"/>
  <c r="AB207" i="1"/>
  <c r="A13" i="5"/>
  <c r="A73" i="3"/>
  <c r="A80" i="3" s="1"/>
  <c r="D86" i="3"/>
  <c r="B13" i="10"/>
  <c r="B66" i="3"/>
  <c r="C66" i="3"/>
  <c r="D66" i="3"/>
  <c r="X207" i="1"/>
  <c r="Y207" i="1"/>
  <c r="AG207" i="1"/>
  <c r="G236" i="1"/>
  <c r="AA207" i="1"/>
  <c r="AH207" i="1"/>
  <c r="AC207" i="1"/>
  <c r="Z207" i="1"/>
  <c r="C209" i="1"/>
  <c r="C236" i="1"/>
  <c r="AE207" i="1"/>
  <c r="C207" i="1"/>
  <c r="J213" i="1"/>
  <c r="J242" i="1"/>
  <c r="J387" i="1"/>
  <c r="J532" i="1"/>
  <c r="J445" i="1"/>
  <c r="J474" i="1"/>
  <c r="J561" i="1"/>
  <c r="J648" i="1"/>
  <c r="J271" i="1"/>
  <c r="J562" i="1"/>
  <c r="J68" i="1"/>
  <c r="J706" i="1"/>
  <c r="J155" i="1"/>
  <c r="J39" i="1"/>
  <c r="J735" i="1"/>
  <c r="J358" i="1"/>
  <c r="J677" i="1"/>
  <c r="J329" i="1"/>
  <c r="J97" i="1"/>
  <c r="J126" i="1"/>
  <c r="J416" i="1"/>
  <c r="I743" i="1"/>
  <c r="I773" i="1"/>
  <c r="I714" i="1"/>
  <c r="AA180" i="1"/>
  <c r="Z180" i="1"/>
  <c r="AH180" i="1"/>
  <c r="Y180" i="1"/>
  <c r="AG180" i="1"/>
  <c r="X180" i="1"/>
  <c r="AF180" i="1"/>
  <c r="AC180" i="1"/>
  <c r="AB180" i="1"/>
  <c r="AE180" i="1"/>
  <c r="I367" i="1"/>
  <c r="F97" i="1"/>
  <c r="H97" i="1"/>
  <c r="AD97" i="1" s="1"/>
  <c r="B98" i="1"/>
  <c r="C98" i="1" s="1"/>
  <c r="G97" i="1"/>
  <c r="E97" i="1"/>
  <c r="D97" i="1"/>
  <c r="I541" i="1"/>
  <c r="AB124" i="1"/>
  <c r="AH124" i="1"/>
  <c r="Y124" i="1"/>
  <c r="AG124" i="1"/>
  <c r="AA124" i="1"/>
  <c r="AF124" i="1"/>
  <c r="AE124" i="1"/>
  <c r="AC124" i="1"/>
  <c r="Z124" i="1"/>
  <c r="X124" i="1"/>
  <c r="I310" i="1"/>
  <c r="I512" i="1"/>
  <c r="I339" i="1"/>
  <c r="I483" i="1"/>
  <c r="I629" i="1"/>
  <c r="I656" i="1"/>
  <c r="I134" i="1"/>
  <c r="I599" i="1"/>
  <c r="I281" i="1"/>
  <c r="AE208" i="1"/>
  <c r="AC208" i="1"/>
  <c r="AB208" i="1"/>
  <c r="AA208" i="1"/>
  <c r="Z208" i="1"/>
  <c r="X208" i="1"/>
  <c r="AG208" i="1"/>
  <c r="AH208" i="1"/>
  <c r="AF208" i="1"/>
  <c r="Y208" i="1"/>
  <c r="I570" i="1"/>
  <c r="I252" i="1"/>
  <c r="I195" i="1"/>
  <c r="H69" i="1"/>
  <c r="AD69" i="1" s="1"/>
  <c r="B70" i="1"/>
  <c r="C70" i="1" s="1"/>
  <c r="G69" i="1"/>
  <c r="F69" i="1"/>
  <c r="E69" i="1"/>
  <c r="D69" i="1"/>
  <c r="I685" i="1"/>
  <c r="G125" i="1"/>
  <c r="H125" i="1"/>
  <c r="AD125" i="1" s="1"/>
  <c r="F125" i="1"/>
  <c r="E125" i="1"/>
  <c r="D125" i="1"/>
  <c r="B126" i="1"/>
  <c r="C126" i="1" s="1"/>
  <c r="I166" i="1"/>
  <c r="AA236" i="1"/>
  <c r="AH236" i="1"/>
  <c r="Y236" i="1"/>
  <c r="AG236" i="1"/>
  <c r="X236" i="1"/>
  <c r="AB236" i="1"/>
  <c r="Z236" i="1"/>
  <c r="AF236" i="1"/>
  <c r="AE236" i="1"/>
  <c r="AC236" i="1"/>
  <c r="B154" i="1"/>
  <c r="C154" i="1" s="1"/>
  <c r="E153" i="1"/>
  <c r="D153" i="1"/>
  <c r="H153" i="1"/>
  <c r="G153" i="1"/>
  <c r="F153" i="1"/>
  <c r="AF152" i="1"/>
  <c r="AE152" i="1"/>
  <c r="AC152" i="1"/>
  <c r="AB152" i="1"/>
  <c r="AH152" i="1"/>
  <c r="AG152" i="1"/>
  <c r="AA152" i="1"/>
  <c r="Z152" i="1"/>
  <c r="Y152" i="1"/>
  <c r="X152" i="1"/>
  <c r="I222" i="1"/>
  <c r="I395" i="1"/>
  <c r="AC96" i="1"/>
  <c r="AG96" i="1"/>
  <c r="AB96" i="1"/>
  <c r="AA96" i="1"/>
  <c r="Z96" i="1"/>
  <c r="X96" i="1"/>
  <c r="AH96" i="1"/>
  <c r="Y96" i="1"/>
  <c r="AF96" i="1"/>
  <c r="AE96" i="1"/>
  <c r="I453" i="1"/>
  <c r="G237" i="1"/>
  <c r="B238" i="1"/>
  <c r="C238" i="1" s="1"/>
  <c r="F237" i="1"/>
  <c r="D237" i="1"/>
  <c r="H237" i="1"/>
  <c r="AD237" i="1" s="1"/>
  <c r="E237" i="1"/>
  <c r="I77" i="1"/>
  <c r="D209" i="1"/>
  <c r="H209" i="1"/>
  <c r="AD209" i="1" s="1"/>
  <c r="F209" i="1"/>
  <c r="B210" i="1"/>
  <c r="C210" i="1" s="1"/>
  <c r="E209" i="1"/>
  <c r="G209" i="1"/>
  <c r="Z68" i="1"/>
  <c r="AH68" i="1"/>
  <c r="Y68" i="1"/>
  <c r="AG68" i="1"/>
  <c r="X68" i="1"/>
  <c r="AF68" i="1"/>
  <c r="AE68" i="1"/>
  <c r="AC68" i="1"/>
  <c r="AA68" i="1"/>
  <c r="AB68" i="1"/>
  <c r="H181" i="1"/>
  <c r="AD181" i="1" s="1"/>
  <c r="G181" i="1"/>
  <c r="B182" i="1"/>
  <c r="C182" i="1" s="1"/>
  <c r="F181" i="1"/>
  <c r="E181" i="1"/>
  <c r="D181" i="1"/>
  <c r="I105" i="1"/>
  <c r="I426" i="1"/>
  <c r="D265" i="1"/>
  <c r="B294" i="1"/>
  <c r="B266" i="1"/>
  <c r="E265" i="1"/>
  <c r="F40" i="1"/>
  <c r="E40" i="1"/>
  <c r="B41" i="1"/>
  <c r="C41" i="1" s="1"/>
  <c r="G40" i="1"/>
  <c r="D40" i="1"/>
  <c r="H40" i="1"/>
  <c r="AD40" i="1" s="1"/>
  <c r="AG39" i="1"/>
  <c r="X39" i="1"/>
  <c r="AF39" i="1"/>
  <c r="AA39" i="1"/>
  <c r="Z39" i="1"/>
  <c r="Y39" i="1"/>
  <c r="AC39" i="1"/>
  <c r="AB39" i="1"/>
  <c r="AH39" i="1"/>
  <c r="AE39" i="1"/>
  <c r="I49" i="1"/>
  <c r="I18" i="1"/>
  <c r="A10" i="2"/>
  <c r="B14" i="4"/>
  <c r="A15" i="4"/>
  <c r="H265" i="1" s="1"/>
  <c r="AD265" i="1" s="1"/>
  <c r="AI152" i="1" l="1"/>
  <c r="AI207" i="1"/>
  <c r="AI208" i="1"/>
  <c r="D76" i="3"/>
  <c r="B76" i="3"/>
  <c r="AD153" i="1"/>
  <c r="J359" i="1"/>
  <c r="J707" i="1"/>
  <c r="J504" i="1"/>
  <c r="AF5" i="5"/>
  <c r="A8" i="3" s="1"/>
  <c r="AE21" i="5"/>
  <c r="A167" i="3" s="1"/>
  <c r="AE17" i="5"/>
  <c r="A127" i="3" s="1"/>
  <c r="AE13" i="5"/>
  <c r="A87" i="3" s="1"/>
  <c r="D87" i="3" s="1"/>
  <c r="AE9" i="5"/>
  <c r="A47" i="3" s="1"/>
  <c r="AE20" i="5"/>
  <c r="A157" i="3" s="1"/>
  <c r="AE16" i="5"/>
  <c r="A117" i="3" s="1"/>
  <c r="AE12" i="5"/>
  <c r="A77" i="3" s="1"/>
  <c r="D77" i="3" s="1"/>
  <c r="AE14" i="5"/>
  <c r="A97" i="3" s="1"/>
  <c r="AE23" i="5"/>
  <c r="A187" i="3" s="1"/>
  <c r="AE19" i="5"/>
  <c r="A147" i="3" s="1"/>
  <c r="AE15" i="5"/>
  <c r="A107" i="3" s="1"/>
  <c r="AE11" i="5"/>
  <c r="A67" i="3" s="1"/>
  <c r="AE7" i="5"/>
  <c r="A27" i="3" s="1"/>
  <c r="AE22" i="5"/>
  <c r="A177" i="3" s="1"/>
  <c r="AE18" i="5"/>
  <c r="A137" i="3" s="1"/>
  <c r="AE6" i="5"/>
  <c r="A17" i="3" s="1"/>
  <c r="AI39" i="1"/>
  <c r="AI236" i="1"/>
  <c r="AI180" i="1"/>
  <c r="AI124" i="1"/>
  <c r="AI96" i="1"/>
  <c r="AI68" i="1"/>
  <c r="C75" i="3"/>
  <c r="B75" i="3"/>
  <c r="A83" i="3"/>
  <c r="A90" i="3" s="1"/>
  <c r="E85" i="3"/>
  <c r="E86" i="3" s="1"/>
  <c r="E87" i="3" s="1"/>
  <c r="E88" i="3" s="1"/>
  <c r="E89" i="3" s="1"/>
  <c r="B86" i="3"/>
  <c r="C86" i="3"/>
  <c r="D85" i="3"/>
  <c r="C85" i="3"/>
  <c r="B85" i="3"/>
  <c r="A14" i="5"/>
  <c r="B14" i="10" s="1"/>
  <c r="F265" i="1"/>
  <c r="G265" i="1"/>
  <c r="C237" i="1"/>
  <c r="J678" i="1"/>
  <c r="J69" i="1"/>
  <c r="J40" i="1"/>
  <c r="J98" i="1"/>
  <c r="J185" i="1"/>
  <c r="J388" i="1"/>
  <c r="J475" i="1"/>
  <c r="J649" i="1"/>
  <c r="J243" i="1"/>
  <c r="J620" i="1"/>
  <c r="J446" i="1"/>
  <c r="J533" i="1"/>
  <c r="J156" i="1"/>
  <c r="J331" i="1"/>
  <c r="J214" i="1"/>
  <c r="J272" i="1"/>
  <c r="J301" i="1"/>
  <c r="I715" i="1"/>
  <c r="I774" i="1"/>
  <c r="I744" i="1"/>
  <c r="AF181" i="1"/>
  <c r="AE181" i="1"/>
  <c r="AC181" i="1"/>
  <c r="AB181" i="1"/>
  <c r="AA181" i="1"/>
  <c r="Y181" i="1"/>
  <c r="X181" i="1"/>
  <c r="AH181" i="1"/>
  <c r="AG181" i="1"/>
  <c r="Z181" i="1"/>
  <c r="I106" i="1"/>
  <c r="I78" i="1"/>
  <c r="I223" i="1"/>
  <c r="I571" i="1"/>
  <c r="I484" i="1"/>
  <c r="B99" i="1"/>
  <c r="C99" i="1" s="1"/>
  <c r="G98" i="1"/>
  <c r="F98" i="1"/>
  <c r="E98" i="1"/>
  <c r="D98" i="1"/>
  <c r="H98" i="1"/>
  <c r="AD98" i="1" s="1"/>
  <c r="Z209" i="1"/>
  <c r="AH209" i="1"/>
  <c r="Y209" i="1"/>
  <c r="AG209" i="1"/>
  <c r="X209" i="1"/>
  <c r="AF209" i="1"/>
  <c r="AE209" i="1"/>
  <c r="AC209" i="1"/>
  <c r="AB209" i="1"/>
  <c r="AA209" i="1"/>
  <c r="E238" i="1"/>
  <c r="G238" i="1"/>
  <c r="F238" i="1"/>
  <c r="D238" i="1"/>
  <c r="B239" i="1"/>
  <c r="C239" i="1" s="1"/>
  <c r="H238" i="1"/>
  <c r="AD238" i="1" s="1"/>
  <c r="I253" i="1"/>
  <c r="Z265" i="1"/>
  <c r="AG265" i="1"/>
  <c r="X265" i="1"/>
  <c r="AF265" i="1"/>
  <c r="Y265" i="1"/>
  <c r="AH265" i="1"/>
  <c r="AE265" i="1"/>
  <c r="AC265" i="1"/>
  <c r="AB265" i="1"/>
  <c r="AA265" i="1"/>
  <c r="I454" i="1"/>
  <c r="H154" i="1"/>
  <c r="G154" i="1"/>
  <c r="B155" i="1"/>
  <c r="C155" i="1" s="1"/>
  <c r="F154" i="1"/>
  <c r="E154" i="1"/>
  <c r="D154" i="1"/>
  <c r="I135" i="1"/>
  <c r="I340" i="1"/>
  <c r="AH97" i="1"/>
  <c r="Y97" i="1"/>
  <c r="AG97" i="1"/>
  <c r="X97" i="1"/>
  <c r="AF97" i="1"/>
  <c r="AE97" i="1"/>
  <c r="AC97" i="1"/>
  <c r="AB97" i="1"/>
  <c r="AA97" i="1"/>
  <c r="Z97" i="1"/>
  <c r="AB153" i="1"/>
  <c r="AA153" i="1"/>
  <c r="Z153" i="1"/>
  <c r="AH153" i="1"/>
  <c r="Y153" i="1"/>
  <c r="AG153" i="1"/>
  <c r="X153" i="1"/>
  <c r="AE153" i="1"/>
  <c r="AC153" i="1"/>
  <c r="AF153" i="1"/>
  <c r="H266" i="1"/>
  <c r="AD266" i="1" s="1"/>
  <c r="B267" i="1"/>
  <c r="F266" i="1"/>
  <c r="E266" i="1"/>
  <c r="G266" i="1"/>
  <c r="D266" i="1"/>
  <c r="AG125" i="1"/>
  <c r="X125" i="1"/>
  <c r="AC125" i="1"/>
  <c r="Y125" i="1"/>
  <c r="AH125" i="1"/>
  <c r="AB125" i="1"/>
  <c r="AF125" i="1"/>
  <c r="AE125" i="1"/>
  <c r="Z125" i="1"/>
  <c r="AA125" i="1"/>
  <c r="H70" i="1"/>
  <c r="AD70" i="1" s="1"/>
  <c r="B71" i="1"/>
  <c r="C71" i="1" s="1"/>
  <c r="G70" i="1"/>
  <c r="F70" i="1"/>
  <c r="E70" i="1"/>
  <c r="D70" i="1"/>
  <c r="I657" i="1"/>
  <c r="I542" i="1"/>
  <c r="H210" i="1"/>
  <c r="AD210" i="1" s="1"/>
  <c r="G210" i="1"/>
  <c r="B211" i="1"/>
  <c r="C211" i="1" s="1"/>
  <c r="F210" i="1"/>
  <c r="E210" i="1"/>
  <c r="D210" i="1"/>
  <c r="B127" i="1"/>
  <c r="C127" i="1" s="1"/>
  <c r="F126" i="1"/>
  <c r="H126" i="1"/>
  <c r="AD126" i="1" s="1"/>
  <c r="G126" i="1"/>
  <c r="E126" i="1"/>
  <c r="D126" i="1"/>
  <c r="I600" i="1"/>
  <c r="I311" i="1"/>
  <c r="B323" i="1"/>
  <c r="G294" i="1"/>
  <c r="F294" i="1"/>
  <c r="B295" i="1"/>
  <c r="AF237" i="1"/>
  <c r="AC237" i="1"/>
  <c r="AB237" i="1"/>
  <c r="AE237" i="1"/>
  <c r="AA237" i="1"/>
  <c r="Z237" i="1"/>
  <c r="Y237" i="1"/>
  <c r="X237" i="1"/>
  <c r="AH237" i="1"/>
  <c r="AG237" i="1"/>
  <c r="AC69" i="1"/>
  <c r="X69" i="1"/>
  <c r="AB69" i="1"/>
  <c r="AA69" i="1"/>
  <c r="AG69" i="1"/>
  <c r="Z69" i="1"/>
  <c r="AH69" i="1"/>
  <c r="Y69" i="1"/>
  <c r="AF69" i="1"/>
  <c r="AE69" i="1"/>
  <c r="I368" i="1"/>
  <c r="I167" i="1"/>
  <c r="I686" i="1"/>
  <c r="I196" i="1"/>
  <c r="I513" i="1"/>
  <c r="I427" i="1"/>
  <c r="E182" i="1"/>
  <c r="D182" i="1"/>
  <c r="G182" i="1"/>
  <c r="B183" i="1"/>
  <c r="C183" i="1" s="1"/>
  <c r="F182" i="1"/>
  <c r="H182" i="1"/>
  <c r="AD182" i="1" s="1"/>
  <c r="I396" i="1"/>
  <c r="I282" i="1"/>
  <c r="I630" i="1"/>
  <c r="AA40" i="1"/>
  <c r="Z40" i="1"/>
  <c r="AE40" i="1"/>
  <c r="AB40" i="1"/>
  <c r="Y40" i="1"/>
  <c r="X40" i="1"/>
  <c r="AH40" i="1"/>
  <c r="AF40" i="1"/>
  <c r="AC40" i="1"/>
  <c r="AG40" i="1"/>
  <c r="H41" i="1"/>
  <c r="AD41" i="1" s="1"/>
  <c r="D41" i="1"/>
  <c r="E41" i="1"/>
  <c r="B42" i="1"/>
  <c r="C42" i="1" s="1"/>
  <c r="G41" i="1"/>
  <c r="F41" i="1"/>
  <c r="I50" i="1"/>
  <c r="I19" i="1"/>
  <c r="A11" i="2"/>
  <c r="J708" i="1" s="1"/>
  <c r="A16" i="4"/>
  <c r="E294" i="1" s="1"/>
  <c r="B15" i="4"/>
  <c r="AI153" i="1" l="1"/>
  <c r="AI209" i="1"/>
  <c r="C77" i="3"/>
  <c r="B77" i="3"/>
  <c r="AD154" i="1"/>
  <c r="C17" i="3"/>
  <c r="B17" i="3"/>
  <c r="D17" i="3"/>
  <c r="C8" i="3"/>
  <c r="D8" i="3"/>
  <c r="B8" i="3"/>
  <c r="B87" i="3"/>
  <c r="C87" i="3"/>
  <c r="B27" i="3"/>
  <c r="D27" i="3"/>
  <c r="C27" i="3"/>
  <c r="J128" i="1"/>
  <c r="AG21" i="5"/>
  <c r="A169" i="3" s="1"/>
  <c r="AG5" i="5"/>
  <c r="A9" i="3" s="1"/>
  <c r="AG6" i="5"/>
  <c r="A19" i="3" s="1"/>
  <c r="AE10" i="5"/>
  <c r="A57" i="3" s="1"/>
  <c r="D67" i="3"/>
  <c r="C67" i="3"/>
  <c r="B67" i="3"/>
  <c r="B47" i="3"/>
  <c r="D47" i="3"/>
  <c r="C47" i="3"/>
  <c r="AI237" i="1"/>
  <c r="AI265" i="1"/>
  <c r="AI40" i="1"/>
  <c r="AI181" i="1"/>
  <c r="AI125" i="1"/>
  <c r="AI97" i="1"/>
  <c r="AI69" i="1"/>
  <c r="A15" i="5"/>
  <c r="D107" i="3" s="1"/>
  <c r="A93" i="3"/>
  <c r="A100" i="3" s="1"/>
  <c r="H294" i="1"/>
  <c r="AD294" i="1" s="1"/>
  <c r="C267" i="1"/>
  <c r="D294" i="1"/>
  <c r="C266" i="1"/>
  <c r="C265" i="1"/>
  <c r="J737" i="1"/>
  <c r="J534" i="1"/>
  <c r="J447" i="1"/>
  <c r="J389" i="1"/>
  <c r="J679" i="1"/>
  <c r="J563" i="1"/>
  <c r="J99" i="1"/>
  <c r="J186" i="1"/>
  <c r="J70" i="1"/>
  <c r="J650" i="1"/>
  <c r="J41" i="1"/>
  <c r="I745" i="1"/>
  <c r="I775" i="1"/>
  <c r="I716" i="1"/>
  <c r="B324" i="1"/>
  <c r="B352" i="1"/>
  <c r="I197" i="1"/>
  <c r="I136" i="1"/>
  <c r="I455" i="1"/>
  <c r="I224" i="1"/>
  <c r="D211" i="1"/>
  <c r="H211" i="1"/>
  <c r="AD211" i="1" s="1"/>
  <c r="G211" i="1"/>
  <c r="F211" i="1"/>
  <c r="B212" i="1"/>
  <c r="C212" i="1" s="1"/>
  <c r="E211" i="1"/>
  <c r="I601" i="1"/>
  <c r="I631" i="1"/>
  <c r="I687" i="1"/>
  <c r="AB126" i="1"/>
  <c r="AH126" i="1"/>
  <c r="Y126" i="1"/>
  <c r="X126" i="1"/>
  <c r="AC126" i="1"/>
  <c r="AG126" i="1"/>
  <c r="AF126" i="1"/>
  <c r="AE126" i="1"/>
  <c r="AA126" i="1"/>
  <c r="Z126" i="1"/>
  <c r="H99" i="1"/>
  <c r="AD99" i="1" s="1"/>
  <c r="E99" i="1"/>
  <c r="B100" i="1"/>
  <c r="C100" i="1" s="1"/>
  <c r="G99" i="1"/>
  <c r="F99" i="1"/>
  <c r="D99" i="1"/>
  <c r="I514" i="1"/>
  <c r="AE210" i="1"/>
  <c r="AC210" i="1"/>
  <c r="AB210" i="1"/>
  <c r="AA210" i="1"/>
  <c r="Z210" i="1"/>
  <c r="X210" i="1"/>
  <c r="AH210" i="1"/>
  <c r="AG210" i="1"/>
  <c r="AF210" i="1"/>
  <c r="Y210" i="1"/>
  <c r="I254" i="1"/>
  <c r="I79" i="1"/>
  <c r="H183" i="1"/>
  <c r="AD183" i="1" s="1"/>
  <c r="G183" i="1"/>
  <c r="B184" i="1"/>
  <c r="C184" i="1" s="1"/>
  <c r="F183" i="1"/>
  <c r="E183" i="1"/>
  <c r="D183" i="1"/>
  <c r="I283" i="1"/>
  <c r="I397" i="1"/>
  <c r="I428" i="1"/>
  <c r="I168" i="1"/>
  <c r="H295" i="1"/>
  <c r="AD295" i="1" s="1"/>
  <c r="G295" i="1"/>
  <c r="B296" i="1"/>
  <c r="F295" i="1"/>
  <c r="E295" i="1"/>
  <c r="D295" i="1"/>
  <c r="I312" i="1"/>
  <c r="B128" i="1"/>
  <c r="C128" i="1" s="1"/>
  <c r="G127" i="1"/>
  <c r="H127" i="1"/>
  <c r="AD127" i="1" s="1"/>
  <c r="F127" i="1"/>
  <c r="E127" i="1"/>
  <c r="D127" i="1"/>
  <c r="I543" i="1"/>
  <c r="F71" i="1"/>
  <c r="E71" i="1"/>
  <c r="D71" i="1"/>
  <c r="B72" i="1"/>
  <c r="C72" i="1" s="1"/>
  <c r="H71" i="1"/>
  <c r="AD71" i="1" s="1"/>
  <c r="G71" i="1"/>
  <c r="B156" i="1"/>
  <c r="C156" i="1" s="1"/>
  <c r="F155" i="1"/>
  <c r="E155" i="1"/>
  <c r="D155" i="1"/>
  <c r="H155" i="1"/>
  <c r="G155" i="1"/>
  <c r="I485" i="1"/>
  <c r="I107" i="1"/>
  <c r="AA182" i="1"/>
  <c r="Z182" i="1"/>
  <c r="AH182" i="1"/>
  <c r="Y182" i="1"/>
  <c r="AG182" i="1"/>
  <c r="X182" i="1"/>
  <c r="AF182" i="1"/>
  <c r="AB182" i="1"/>
  <c r="AE182" i="1"/>
  <c r="AC182" i="1"/>
  <c r="I369" i="1"/>
  <c r="AG70" i="1"/>
  <c r="X70" i="1"/>
  <c r="AF70" i="1"/>
  <c r="AE70" i="1"/>
  <c r="AA70" i="1"/>
  <c r="AC70" i="1"/>
  <c r="AB70" i="1"/>
  <c r="AH70" i="1"/>
  <c r="Z70" i="1"/>
  <c r="Y70" i="1"/>
  <c r="D267" i="1"/>
  <c r="G267" i="1"/>
  <c r="F267" i="1"/>
  <c r="E267" i="1"/>
  <c r="B268" i="1"/>
  <c r="C268" i="1" s="1"/>
  <c r="H267" i="1"/>
  <c r="AD267" i="1" s="1"/>
  <c r="AA238" i="1"/>
  <c r="AH238" i="1"/>
  <c r="Y238" i="1"/>
  <c r="AG238" i="1"/>
  <c r="X238" i="1"/>
  <c r="AF238" i="1"/>
  <c r="AE238" i="1"/>
  <c r="AC238" i="1"/>
  <c r="AB238" i="1"/>
  <c r="Z238" i="1"/>
  <c r="AB98" i="1"/>
  <c r="AF98" i="1"/>
  <c r="AA98" i="1"/>
  <c r="Z98" i="1"/>
  <c r="AH98" i="1"/>
  <c r="Y98" i="1"/>
  <c r="AG98" i="1"/>
  <c r="X98" i="1"/>
  <c r="AE98" i="1"/>
  <c r="AC98" i="1"/>
  <c r="I658" i="1"/>
  <c r="AE266" i="1"/>
  <c r="AB266" i="1"/>
  <c r="AA266" i="1"/>
  <c r="AF266" i="1"/>
  <c r="AC266" i="1"/>
  <c r="Z266" i="1"/>
  <c r="Y266" i="1"/>
  <c r="X266" i="1"/>
  <c r="AH266" i="1"/>
  <c r="AG266" i="1"/>
  <c r="I341" i="1"/>
  <c r="AG154" i="1"/>
  <c r="X154" i="1"/>
  <c r="AF154" i="1"/>
  <c r="AE154" i="1"/>
  <c r="AC154" i="1"/>
  <c r="AB154" i="1"/>
  <c r="Z154" i="1"/>
  <c r="Y154" i="1"/>
  <c r="AH154" i="1"/>
  <c r="AA154" i="1"/>
  <c r="G239" i="1"/>
  <c r="B240" i="1"/>
  <c r="C240" i="1" s="1"/>
  <c r="F239" i="1"/>
  <c r="H239" i="1"/>
  <c r="AD239" i="1" s="1"/>
  <c r="E239" i="1"/>
  <c r="D239" i="1"/>
  <c r="I572" i="1"/>
  <c r="AE41" i="1"/>
  <c r="AC41" i="1"/>
  <c r="AH41" i="1"/>
  <c r="Y41" i="1"/>
  <c r="AF41" i="1"/>
  <c r="Z41" i="1"/>
  <c r="AB41" i="1"/>
  <c r="AA41" i="1"/>
  <c r="AG41" i="1"/>
  <c r="X41" i="1"/>
  <c r="D42" i="1"/>
  <c r="B43" i="1"/>
  <c r="C43" i="1" s="1"/>
  <c r="G42" i="1"/>
  <c r="H42" i="1"/>
  <c r="AD42" i="1" s="1"/>
  <c r="E42" i="1"/>
  <c r="F42" i="1"/>
  <c r="I51" i="1"/>
  <c r="I20" i="1"/>
  <c r="A12" i="2"/>
  <c r="A17" i="4"/>
  <c r="F323" i="1" s="1"/>
  <c r="B16" i="4"/>
  <c r="C294" i="1" s="1"/>
  <c r="AI154" i="1" l="1"/>
  <c r="AI210" i="1"/>
  <c r="AD155" i="1"/>
  <c r="B9" i="3"/>
  <c r="D9" i="3"/>
  <c r="C9" i="3"/>
  <c r="C19" i="3"/>
  <c r="D19" i="3"/>
  <c r="B19" i="3"/>
  <c r="J651" i="1"/>
  <c r="AF17" i="5"/>
  <c r="A128" i="3" s="1"/>
  <c r="AF13" i="5"/>
  <c r="A88" i="3" s="1"/>
  <c r="AF9" i="5"/>
  <c r="A48" i="3" s="1"/>
  <c r="AF6" i="5"/>
  <c r="A18" i="3" s="1"/>
  <c r="AE5" i="5"/>
  <c r="A7" i="3" s="1"/>
  <c r="AF20" i="5"/>
  <c r="A158" i="3" s="1"/>
  <c r="AF16" i="5"/>
  <c r="A118" i="3" s="1"/>
  <c r="AF12" i="5"/>
  <c r="A78" i="3" s="1"/>
  <c r="AF8" i="5"/>
  <c r="A38" i="3" s="1"/>
  <c r="AF23" i="5"/>
  <c r="A188" i="3" s="1"/>
  <c r="AF19" i="5"/>
  <c r="A148" i="3" s="1"/>
  <c r="AF15" i="5"/>
  <c r="A108" i="3" s="1"/>
  <c r="AF11" i="5"/>
  <c r="A68" i="3" s="1"/>
  <c r="AF7" i="5"/>
  <c r="A28" i="3" s="1"/>
  <c r="AG14" i="5"/>
  <c r="A99" i="3" s="1"/>
  <c r="D99" i="3" s="1"/>
  <c r="AF22" i="5"/>
  <c r="A178" i="3" s="1"/>
  <c r="AF18" i="5"/>
  <c r="A138" i="3" s="1"/>
  <c r="D57" i="3"/>
  <c r="C57" i="3"/>
  <c r="B57" i="3"/>
  <c r="AI266" i="1"/>
  <c r="AI238" i="1"/>
  <c r="AI41" i="1"/>
  <c r="AI182" i="1"/>
  <c r="AF294" i="1"/>
  <c r="AI126" i="1"/>
  <c r="AI98" i="1"/>
  <c r="AI70" i="1"/>
  <c r="A103" i="3"/>
  <c r="A110" i="3" s="1"/>
  <c r="D106" i="3"/>
  <c r="B105" i="3"/>
  <c r="E105" i="3"/>
  <c r="E106" i="3" s="1"/>
  <c r="E107" i="3" s="1"/>
  <c r="E108" i="3" s="1"/>
  <c r="E109" i="3" s="1"/>
  <c r="Y294" i="1"/>
  <c r="AH294" i="1"/>
  <c r="AB294" i="1"/>
  <c r="AC294" i="1"/>
  <c r="Z294" i="1"/>
  <c r="C97" i="3"/>
  <c r="B97" i="3"/>
  <c r="D97" i="3"/>
  <c r="D95" i="3"/>
  <c r="B95" i="3"/>
  <c r="C95" i="3"/>
  <c r="B107" i="3"/>
  <c r="C107" i="3"/>
  <c r="C105" i="3"/>
  <c r="A16" i="5"/>
  <c r="AA294" i="1"/>
  <c r="AE294" i="1"/>
  <c r="X294" i="1"/>
  <c r="AG294" i="1"/>
  <c r="C296" i="1"/>
  <c r="H323" i="1"/>
  <c r="AD323" i="1" s="1"/>
  <c r="G323" i="1"/>
  <c r="D323" i="1"/>
  <c r="C295" i="1"/>
  <c r="E323" i="1"/>
  <c r="J361" i="1"/>
  <c r="J448" i="1"/>
  <c r="J738" i="1"/>
  <c r="J100" i="1"/>
  <c r="J129" i="1"/>
  <c r="J71" i="1"/>
  <c r="J216" i="1"/>
  <c r="J390" i="1"/>
  <c r="J709" i="1"/>
  <c r="J564" i="1"/>
  <c r="J593" i="1"/>
  <c r="J101" i="1"/>
  <c r="J449" i="1"/>
  <c r="I717" i="1"/>
  <c r="I776" i="1"/>
  <c r="I746" i="1"/>
  <c r="I688" i="1"/>
  <c r="I486" i="1"/>
  <c r="I429" i="1"/>
  <c r="E184" i="1"/>
  <c r="D184" i="1"/>
  <c r="F184" i="1"/>
  <c r="H184" i="1"/>
  <c r="AD184" i="1" s="1"/>
  <c r="G184" i="1"/>
  <c r="B185" i="1"/>
  <c r="C185" i="1" s="1"/>
  <c r="H72" i="1"/>
  <c r="AD72" i="1" s="1"/>
  <c r="B73" i="1"/>
  <c r="C73" i="1" s="1"/>
  <c r="G72" i="1"/>
  <c r="F72" i="1"/>
  <c r="E72" i="1"/>
  <c r="D72" i="1"/>
  <c r="I398" i="1"/>
  <c r="E100" i="1"/>
  <c r="H100" i="1"/>
  <c r="AD100" i="1" s="1"/>
  <c r="D100" i="1"/>
  <c r="G100" i="1"/>
  <c r="F100" i="1"/>
  <c r="B101" i="1"/>
  <c r="C101" i="1" s="1"/>
  <c r="H212" i="1"/>
  <c r="AD212" i="1" s="1"/>
  <c r="G212" i="1"/>
  <c r="B213" i="1"/>
  <c r="C213" i="1" s="1"/>
  <c r="F212" i="1"/>
  <c r="E212" i="1"/>
  <c r="D212" i="1"/>
  <c r="I342" i="1"/>
  <c r="AF239" i="1"/>
  <c r="AC239" i="1"/>
  <c r="AB239" i="1"/>
  <c r="X239" i="1"/>
  <c r="AH239" i="1"/>
  <c r="AG239" i="1"/>
  <c r="AE239" i="1"/>
  <c r="Y239" i="1"/>
  <c r="AA239" i="1"/>
  <c r="Z239" i="1"/>
  <c r="AA71" i="1"/>
  <c r="AE71" i="1"/>
  <c r="Z71" i="1"/>
  <c r="AH71" i="1"/>
  <c r="Y71" i="1"/>
  <c r="AG71" i="1"/>
  <c r="X71" i="1"/>
  <c r="AF71" i="1"/>
  <c r="AB71" i="1"/>
  <c r="AC71" i="1"/>
  <c r="I456" i="1"/>
  <c r="Z267" i="1"/>
  <c r="AG267" i="1"/>
  <c r="X267" i="1"/>
  <c r="AF267" i="1"/>
  <c r="AH267" i="1"/>
  <c r="AE267" i="1"/>
  <c r="AC267" i="1"/>
  <c r="AB267" i="1"/>
  <c r="AA267" i="1"/>
  <c r="Y267" i="1"/>
  <c r="E240" i="1"/>
  <c r="B241" i="1"/>
  <c r="C241" i="1" s="1"/>
  <c r="H240" i="1"/>
  <c r="AD240" i="1" s="1"/>
  <c r="G240" i="1"/>
  <c r="F240" i="1"/>
  <c r="D240" i="1"/>
  <c r="H268" i="1"/>
  <c r="AD268" i="1" s="1"/>
  <c r="B269" i="1"/>
  <c r="C269" i="1" s="1"/>
  <c r="F268" i="1"/>
  <c r="E268" i="1"/>
  <c r="G268" i="1"/>
  <c r="D268" i="1"/>
  <c r="I370" i="1"/>
  <c r="AB155" i="1"/>
  <c r="AA155" i="1"/>
  <c r="Z155" i="1"/>
  <c r="AH155" i="1"/>
  <c r="Y155" i="1"/>
  <c r="AG155" i="1"/>
  <c r="X155" i="1"/>
  <c r="AF155" i="1"/>
  <c r="AE155" i="1"/>
  <c r="AC155" i="1"/>
  <c r="AF127" i="1"/>
  <c r="AB127" i="1"/>
  <c r="Y127" i="1"/>
  <c r="X127" i="1"/>
  <c r="AC127" i="1"/>
  <c r="AH127" i="1"/>
  <c r="AG127" i="1"/>
  <c r="AE127" i="1"/>
  <c r="AA127" i="1"/>
  <c r="Z127" i="1"/>
  <c r="D296" i="1"/>
  <c r="H296" i="1"/>
  <c r="AD296" i="1" s="1"/>
  <c r="G296" i="1"/>
  <c r="F296" i="1"/>
  <c r="B297" i="1"/>
  <c r="C297" i="1" s="1"/>
  <c r="E296" i="1"/>
  <c r="AF183" i="1"/>
  <c r="AE183" i="1"/>
  <c r="AC183" i="1"/>
  <c r="AB183" i="1"/>
  <c r="AA183" i="1"/>
  <c r="AH183" i="1"/>
  <c r="AG183" i="1"/>
  <c r="Z183" i="1"/>
  <c r="Y183" i="1"/>
  <c r="X183" i="1"/>
  <c r="I137" i="1"/>
  <c r="H352" i="1"/>
  <c r="AD352" i="1" s="1"/>
  <c r="F352" i="1"/>
  <c r="E352" i="1"/>
  <c r="B353" i="1"/>
  <c r="B381" i="1"/>
  <c r="I659" i="1"/>
  <c r="I80" i="1"/>
  <c r="AF99" i="1"/>
  <c r="AE99" i="1"/>
  <c r="AC99" i="1"/>
  <c r="AB99" i="1"/>
  <c r="AA99" i="1"/>
  <c r="Z99" i="1"/>
  <c r="X99" i="1"/>
  <c r="AH99" i="1"/>
  <c r="AG99" i="1"/>
  <c r="Y99" i="1"/>
  <c r="I632" i="1"/>
  <c r="E128" i="1"/>
  <c r="B129" i="1"/>
  <c r="C129" i="1" s="1"/>
  <c r="H128" i="1"/>
  <c r="AD128" i="1" s="1"/>
  <c r="G128" i="1"/>
  <c r="F128" i="1"/>
  <c r="D128" i="1"/>
  <c r="AE295" i="1"/>
  <c r="AC295" i="1"/>
  <c r="AB295" i="1"/>
  <c r="AA295" i="1"/>
  <c r="Z295" i="1"/>
  <c r="Y295" i="1"/>
  <c r="X295" i="1"/>
  <c r="AG295" i="1"/>
  <c r="AF295" i="1"/>
  <c r="AH295" i="1"/>
  <c r="I284" i="1"/>
  <c r="Z211" i="1"/>
  <c r="AH211" i="1"/>
  <c r="Y211" i="1"/>
  <c r="AG211" i="1"/>
  <c r="X211" i="1"/>
  <c r="AF211" i="1"/>
  <c r="AE211" i="1"/>
  <c r="AC211" i="1"/>
  <c r="AB211" i="1"/>
  <c r="AA211" i="1"/>
  <c r="I573" i="1"/>
  <c r="I544" i="1"/>
  <c r="I313" i="1"/>
  <c r="I169" i="1"/>
  <c r="I515" i="1"/>
  <c r="I602" i="1"/>
  <c r="I108" i="1"/>
  <c r="H156" i="1"/>
  <c r="B157" i="1"/>
  <c r="C157" i="1" s="1"/>
  <c r="G156" i="1"/>
  <c r="F156" i="1"/>
  <c r="E156" i="1"/>
  <c r="D156" i="1"/>
  <c r="I255" i="1"/>
  <c r="I225" i="1"/>
  <c r="I198" i="1"/>
  <c r="H324" i="1"/>
  <c r="AD324" i="1" s="1"/>
  <c r="B325" i="1"/>
  <c r="G324" i="1"/>
  <c r="F324" i="1"/>
  <c r="E324" i="1"/>
  <c r="D324" i="1"/>
  <c r="B44" i="1"/>
  <c r="C44" i="1" s="1"/>
  <c r="G43" i="1"/>
  <c r="F43" i="1"/>
  <c r="H43" i="1"/>
  <c r="AD43" i="1" s="1"/>
  <c r="E43" i="1"/>
  <c r="D43" i="1"/>
  <c r="AH42" i="1"/>
  <c r="Y42" i="1"/>
  <c r="AG42" i="1"/>
  <c r="X42" i="1"/>
  <c r="AB42" i="1"/>
  <c r="AC42" i="1"/>
  <c r="AF42" i="1"/>
  <c r="AE42" i="1"/>
  <c r="AA42" i="1"/>
  <c r="Z42" i="1"/>
  <c r="I52" i="1"/>
  <c r="I21" i="1"/>
  <c r="A13" i="2"/>
  <c r="J478" i="1" s="1"/>
  <c r="A18" i="4"/>
  <c r="D352" i="1" s="1"/>
  <c r="B17" i="4"/>
  <c r="C323" i="1" s="1"/>
  <c r="AI155" i="1" l="1"/>
  <c r="AI211" i="1"/>
  <c r="C99" i="3"/>
  <c r="B99" i="3"/>
  <c r="AD156" i="1"/>
  <c r="J565" i="1"/>
  <c r="C78" i="3"/>
  <c r="B78" i="3"/>
  <c r="D78" i="3"/>
  <c r="C28" i="3"/>
  <c r="B28" i="3"/>
  <c r="D28" i="3"/>
  <c r="AF21" i="5"/>
  <c r="A168" i="3" s="1"/>
  <c r="AF14" i="5"/>
  <c r="A98" i="3" s="1"/>
  <c r="AG20" i="5"/>
  <c r="A159" i="3" s="1"/>
  <c r="AG19" i="5"/>
  <c r="A149" i="3" s="1"/>
  <c r="AE8" i="5"/>
  <c r="A37" i="3" s="1"/>
  <c r="AF10" i="5"/>
  <c r="A58" i="3" s="1"/>
  <c r="AG18" i="5"/>
  <c r="A139" i="3" s="1"/>
  <c r="J594" i="1"/>
  <c r="B68" i="3"/>
  <c r="C68" i="3"/>
  <c r="D68" i="3"/>
  <c r="D7" i="3"/>
  <c r="B7" i="3"/>
  <c r="C7" i="3"/>
  <c r="J507" i="1"/>
  <c r="D18" i="3"/>
  <c r="C18" i="3"/>
  <c r="B18" i="3"/>
  <c r="J391" i="1"/>
  <c r="D48" i="3"/>
  <c r="C48" i="3"/>
  <c r="B48" i="3"/>
  <c r="D38" i="3"/>
  <c r="B38" i="3"/>
  <c r="C38" i="3"/>
  <c r="J130" i="1"/>
  <c r="J739" i="1"/>
  <c r="B88" i="3"/>
  <c r="D88" i="3"/>
  <c r="C88" i="3"/>
  <c r="AI42" i="1"/>
  <c r="AI295" i="1"/>
  <c r="AI267" i="1"/>
  <c r="AI239" i="1"/>
  <c r="AI294" i="1"/>
  <c r="AI183" i="1"/>
  <c r="AC323" i="1"/>
  <c r="AH323" i="1"/>
  <c r="AI127" i="1"/>
  <c r="AI99" i="1"/>
  <c r="AI71" i="1"/>
  <c r="D105" i="3"/>
  <c r="C106" i="3"/>
  <c r="B106" i="3"/>
  <c r="Z323" i="1"/>
  <c r="AA323" i="1"/>
  <c r="AG323" i="1"/>
  <c r="AB323" i="1"/>
  <c r="X323" i="1"/>
  <c r="Y323" i="1"/>
  <c r="AE323" i="1"/>
  <c r="AF323" i="1"/>
  <c r="A17" i="5"/>
  <c r="A123" i="3"/>
  <c r="A130" i="3" s="1"/>
  <c r="C324" i="1"/>
  <c r="G352" i="1"/>
  <c r="C325" i="1"/>
  <c r="J681" i="1"/>
  <c r="J72" i="1"/>
  <c r="J362" i="1"/>
  <c r="J652" i="1"/>
  <c r="J768" i="1"/>
  <c r="J217" i="1"/>
  <c r="J710" i="1"/>
  <c r="I718" i="1"/>
  <c r="I747" i="1"/>
  <c r="I777" i="1"/>
  <c r="I314" i="1"/>
  <c r="G241" i="1"/>
  <c r="B242" i="1"/>
  <c r="C242" i="1" s="1"/>
  <c r="F241" i="1"/>
  <c r="D241" i="1"/>
  <c r="H241" i="1"/>
  <c r="AD241" i="1" s="1"/>
  <c r="E241" i="1"/>
  <c r="G325" i="1"/>
  <c r="B326" i="1"/>
  <c r="C326" i="1" s="1"/>
  <c r="F325" i="1"/>
  <c r="E325" i="1"/>
  <c r="D325" i="1"/>
  <c r="H325" i="1"/>
  <c r="AD325" i="1" s="1"/>
  <c r="I603" i="1"/>
  <c r="I81" i="1"/>
  <c r="D269" i="1"/>
  <c r="B270" i="1"/>
  <c r="C270" i="1" s="1"/>
  <c r="H269" i="1"/>
  <c r="AD269" i="1" s="1"/>
  <c r="E269" i="1"/>
  <c r="G269" i="1"/>
  <c r="F269" i="1"/>
  <c r="Z100" i="1"/>
  <c r="AH100" i="1"/>
  <c r="Y100" i="1"/>
  <c r="AG100" i="1"/>
  <c r="X100" i="1"/>
  <c r="AF100" i="1"/>
  <c r="AE100" i="1"/>
  <c r="AC100" i="1"/>
  <c r="AA100" i="1"/>
  <c r="AB100" i="1"/>
  <c r="D73" i="1"/>
  <c r="B74" i="1"/>
  <c r="C74" i="1" s="1"/>
  <c r="H73" i="1"/>
  <c r="AD73" i="1" s="1"/>
  <c r="G73" i="1"/>
  <c r="E73" i="1"/>
  <c r="F73" i="1"/>
  <c r="I430" i="1"/>
  <c r="I256" i="1"/>
  <c r="Z128" i="1"/>
  <c r="AF128" i="1"/>
  <c r="Y128" i="1"/>
  <c r="X128" i="1"/>
  <c r="AC128" i="1"/>
  <c r="AH128" i="1"/>
  <c r="AG128" i="1"/>
  <c r="AE128" i="1"/>
  <c r="AB128" i="1"/>
  <c r="AA128" i="1"/>
  <c r="AA240" i="1"/>
  <c r="AH240" i="1"/>
  <c r="Y240" i="1"/>
  <c r="AG240" i="1"/>
  <c r="X240" i="1"/>
  <c r="AB240" i="1"/>
  <c r="Z240" i="1"/>
  <c r="AC240" i="1"/>
  <c r="AF240" i="1"/>
  <c r="AE240" i="1"/>
  <c r="I285" i="1"/>
  <c r="AH324" i="1"/>
  <c r="Y324" i="1"/>
  <c r="AG324" i="1"/>
  <c r="X324" i="1"/>
  <c r="AF324" i="1"/>
  <c r="AE324" i="1"/>
  <c r="AC324" i="1"/>
  <c r="AB324" i="1"/>
  <c r="Z324" i="1"/>
  <c r="AA324" i="1"/>
  <c r="I545" i="1"/>
  <c r="I660" i="1"/>
  <c r="H297" i="1"/>
  <c r="AD297" i="1" s="1"/>
  <c r="G297" i="1"/>
  <c r="B298" i="1"/>
  <c r="C298" i="1" s="1"/>
  <c r="F297" i="1"/>
  <c r="E297" i="1"/>
  <c r="D297" i="1"/>
  <c r="AE268" i="1"/>
  <c r="AB268" i="1"/>
  <c r="AA268" i="1"/>
  <c r="Y268" i="1"/>
  <c r="X268" i="1"/>
  <c r="AH268" i="1"/>
  <c r="AG268" i="1"/>
  <c r="AF268" i="1"/>
  <c r="AC268" i="1"/>
  <c r="Z268" i="1"/>
  <c r="D213" i="1"/>
  <c r="H213" i="1"/>
  <c r="AD213" i="1" s="1"/>
  <c r="B214" i="1"/>
  <c r="C214" i="1" s="1"/>
  <c r="G213" i="1"/>
  <c r="F213" i="1"/>
  <c r="E213" i="1"/>
  <c r="AE72" i="1"/>
  <c r="AC72" i="1"/>
  <c r="AB72" i="1"/>
  <c r="Y72" i="1"/>
  <c r="AA72" i="1"/>
  <c r="AH72" i="1"/>
  <c r="Z72" i="1"/>
  <c r="AG72" i="1"/>
  <c r="AF72" i="1"/>
  <c r="X72" i="1"/>
  <c r="E353" i="1"/>
  <c r="D353" i="1"/>
  <c r="G353" i="1"/>
  <c r="F353" i="1"/>
  <c r="H353" i="1"/>
  <c r="AD353" i="1" s="1"/>
  <c r="B354" i="1"/>
  <c r="I199" i="1"/>
  <c r="I574" i="1"/>
  <c r="AF352" i="1"/>
  <c r="AE352" i="1"/>
  <c r="AC352" i="1"/>
  <c r="AB352" i="1"/>
  <c r="AA352" i="1"/>
  <c r="Z352" i="1"/>
  <c r="Y352" i="1"/>
  <c r="X352" i="1"/>
  <c r="AH352" i="1"/>
  <c r="AG352" i="1"/>
  <c r="I371" i="1"/>
  <c r="H185" i="1"/>
  <c r="AD185" i="1" s="1"/>
  <c r="B186" i="1"/>
  <c r="C186" i="1" s="1"/>
  <c r="G185" i="1"/>
  <c r="F185" i="1"/>
  <c r="E185" i="1"/>
  <c r="D185" i="1"/>
  <c r="I487" i="1"/>
  <c r="I516" i="1"/>
  <c r="I633" i="1"/>
  <c r="I343" i="1"/>
  <c r="I399" i="1"/>
  <c r="E157" i="1"/>
  <c r="D157" i="1"/>
  <c r="H157" i="1"/>
  <c r="G157" i="1"/>
  <c r="B158" i="1"/>
  <c r="C158" i="1" s="1"/>
  <c r="F157" i="1"/>
  <c r="Z296" i="1"/>
  <c r="AH296" i="1"/>
  <c r="Y296" i="1"/>
  <c r="AG296" i="1"/>
  <c r="X296" i="1"/>
  <c r="AF296" i="1"/>
  <c r="AE296" i="1"/>
  <c r="AC296" i="1"/>
  <c r="AA296" i="1"/>
  <c r="AB296" i="1"/>
  <c r="H101" i="1"/>
  <c r="AD101" i="1" s="1"/>
  <c r="B102" i="1"/>
  <c r="C102" i="1" s="1"/>
  <c r="G101" i="1"/>
  <c r="F101" i="1"/>
  <c r="E101" i="1"/>
  <c r="D101" i="1"/>
  <c r="AA184" i="1"/>
  <c r="Z184" i="1"/>
  <c r="AH184" i="1"/>
  <c r="Y184" i="1"/>
  <c r="AG184" i="1"/>
  <c r="X184" i="1"/>
  <c r="AF184" i="1"/>
  <c r="AC184" i="1"/>
  <c r="AB184" i="1"/>
  <c r="AE184" i="1"/>
  <c r="I109" i="1"/>
  <c r="H129" i="1"/>
  <c r="AD129" i="1" s="1"/>
  <c r="E129" i="1"/>
  <c r="B130" i="1"/>
  <c r="C130" i="1" s="1"/>
  <c r="G129" i="1"/>
  <c r="F129" i="1"/>
  <c r="D129" i="1"/>
  <c r="H381" i="1"/>
  <c r="AD381" i="1" s="1"/>
  <c r="B382" i="1"/>
  <c r="B410" i="1"/>
  <c r="I138" i="1"/>
  <c r="AE212" i="1"/>
  <c r="AC212" i="1"/>
  <c r="AB212" i="1"/>
  <c r="AA212" i="1"/>
  <c r="Z212" i="1"/>
  <c r="AH212" i="1"/>
  <c r="AG212" i="1"/>
  <c r="AF212" i="1"/>
  <c r="Y212" i="1"/>
  <c r="X212" i="1"/>
  <c r="I226" i="1"/>
  <c r="AF156" i="1"/>
  <c r="AE156" i="1"/>
  <c r="AC156" i="1"/>
  <c r="AB156" i="1"/>
  <c r="AA156" i="1"/>
  <c r="AH156" i="1"/>
  <c r="AG156" i="1"/>
  <c r="Z156" i="1"/>
  <c r="Y156" i="1"/>
  <c r="X156" i="1"/>
  <c r="I170" i="1"/>
  <c r="I457" i="1"/>
  <c r="I689" i="1"/>
  <c r="AB43" i="1"/>
  <c r="AA43" i="1"/>
  <c r="AF43" i="1"/>
  <c r="Y43" i="1"/>
  <c r="X43" i="1"/>
  <c r="AH43" i="1"/>
  <c r="AC43" i="1"/>
  <c r="Z43" i="1"/>
  <c r="AG43" i="1"/>
  <c r="AE43" i="1"/>
  <c r="I53" i="1"/>
  <c r="E44" i="1"/>
  <c r="H44" i="1"/>
  <c r="AD44" i="1" s="1"/>
  <c r="B45" i="1"/>
  <c r="C45" i="1" s="1"/>
  <c r="F44" i="1"/>
  <c r="D44" i="1"/>
  <c r="G44" i="1"/>
  <c r="I22" i="1"/>
  <c r="A14" i="2"/>
  <c r="J711" i="1" s="1"/>
  <c r="A19" i="4"/>
  <c r="F381" i="1" s="1"/>
  <c r="B18" i="4"/>
  <c r="AI156" i="1" l="1"/>
  <c r="AI212" i="1"/>
  <c r="AD157" i="1"/>
  <c r="C58" i="3"/>
  <c r="B58" i="3"/>
  <c r="D58" i="3"/>
  <c r="B37" i="3"/>
  <c r="C37" i="3"/>
  <c r="D37" i="3"/>
  <c r="J218" i="1"/>
  <c r="AG16" i="5"/>
  <c r="A119" i="3" s="1"/>
  <c r="AG12" i="5"/>
  <c r="A79" i="3" s="1"/>
  <c r="AG8" i="5"/>
  <c r="A39" i="3" s="1"/>
  <c r="AG17" i="5"/>
  <c r="A129" i="3" s="1"/>
  <c r="C129" i="3" s="1"/>
  <c r="AG23" i="5"/>
  <c r="A189" i="3" s="1"/>
  <c r="AG15" i="5"/>
  <c r="A109" i="3" s="1"/>
  <c r="AG11" i="5"/>
  <c r="A69" i="3" s="1"/>
  <c r="AG7" i="5"/>
  <c r="A29" i="3" s="1"/>
  <c r="AG22" i="5"/>
  <c r="A179" i="3" s="1"/>
  <c r="AG10" i="5"/>
  <c r="A59" i="3" s="1"/>
  <c r="AG9" i="5"/>
  <c r="A49" i="3" s="1"/>
  <c r="AG13" i="5"/>
  <c r="A89" i="3" s="1"/>
  <c r="AI100" i="1"/>
  <c r="AI352" i="1"/>
  <c r="AI324" i="1"/>
  <c r="AI296" i="1"/>
  <c r="AI268" i="1"/>
  <c r="AI43" i="1"/>
  <c r="AI240" i="1"/>
  <c r="AI323" i="1"/>
  <c r="AI184" i="1"/>
  <c r="AI128" i="1"/>
  <c r="AI72" i="1"/>
  <c r="D127" i="3"/>
  <c r="C127" i="3"/>
  <c r="B127" i="3"/>
  <c r="D117" i="3"/>
  <c r="C117" i="3"/>
  <c r="B117" i="3"/>
  <c r="A18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D125" i="3"/>
  <c r="B125" i="3"/>
  <c r="C125" i="3"/>
  <c r="D115" i="3"/>
  <c r="B115" i="3"/>
  <c r="C115" i="3"/>
  <c r="G381" i="1"/>
  <c r="C353" i="1"/>
  <c r="D381" i="1"/>
  <c r="E381" i="1"/>
  <c r="C354" i="1"/>
  <c r="C352" i="1"/>
  <c r="J450" i="1"/>
  <c r="J537" i="1"/>
  <c r="J276" i="1"/>
  <c r="J102" i="1"/>
  <c r="J624" i="1"/>
  <c r="J566" i="1"/>
  <c r="J334" i="1"/>
  <c r="J682" i="1"/>
  <c r="J247" i="1"/>
  <c r="J740" i="1"/>
  <c r="J508" i="1"/>
  <c r="J595" i="1"/>
  <c r="J653" i="1"/>
  <c r="I778" i="1"/>
  <c r="I748" i="1"/>
  <c r="I719" i="1"/>
  <c r="I458" i="1"/>
  <c r="I372" i="1"/>
  <c r="D382" i="1"/>
  <c r="E382" i="1"/>
  <c r="B383" i="1"/>
  <c r="H382" i="1"/>
  <c r="AD382" i="1" s="1"/>
  <c r="G382" i="1"/>
  <c r="F382" i="1"/>
  <c r="AC129" i="1"/>
  <c r="Z129" i="1"/>
  <c r="Y129" i="1"/>
  <c r="X129" i="1"/>
  <c r="AH129" i="1"/>
  <c r="AG129" i="1"/>
  <c r="AF129" i="1"/>
  <c r="AE129" i="1"/>
  <c r="AB129" i="1"/>
  <c r="AA129" i="1"/>
  <c r="H158" i="1"/>
  <c r="B159" i="1"/>
  <c r="C159" i="1" s="1"/>
  <c r="G158" i="1"/>
  <c r="F158" i="1"/>
  <c r="E158" i="1"/>
  <c r="D158" i="1"/>
  <c r="I604" i="1"/>
  <c r="I171" i="1"/>
  <c r="I110" i="1"/>
  <c r="F102" i="1"/>
  <c r="H102" i="1"/>
  <c r="AD102" i="1" s="1"/>
  <c r="B103" i="1"/>
  <c r="C103" i="1" s="1"/>
  <c r="G102" i="1"/>
  <c r="E102" i="1"/>
  <c r="D102" i="1"/>
  <c r="I634" i="1"/>
  <c r="H214" i="1"/>
  <c r="AD214" i="1" s="1"/>
  <c r="B215" i="1"/>
  <c r="C215" i="1" s="1"/>
  <c r="G214" i="1"/>
  <c r="F214" i="1"/>
  <c r="E214" i="1"/>
  <c r="D214" i="1"/>
  <c r="D298" i="1"/>
  <c r="H298" i="1"/>
  <c r="AD298" i="1" s="1"/>
  <c r="B299" i="1"/>
  <c r="C299" i="1" s="1"/>
  <c r="E298" i="1"/>
  <c r="F298" i="1"/>
  <c r="G298" i="1"/>
  <c r="I257" i="1"/>
  <c r="B75" i="1"/>
  <c r="C75" i="1" s="1"/>
  <c r="G74" i="1"/>
  <c r="F74" i="1"/>
  <c r="E74" i="1"/>
  <c r="D74" i="1"/>
  <c r="H74" i="1"/>
  <c r="AD74" i="1" s="1"/>
  <c r="Z269" i="1"/>
  <c r="AG269" i="1"/>
  <c r="X269" i="1"/>
  <c r="AF269" i="1"/>
  <c r="AB269" i="1"/>
  <c r="AA269" i="1"/>
  <c r="Y269" i="1"/>
  <c r="AH269" i="1"/>
  <c r="AE269" i="1"/>
  <c r="AC269" i="1"/>
  <c r="AC325" i="1"/>
  <c r="AB325" i="1"/>
  <c r="AA325" i="1"/>
  <c r="Z325" i="1"/>
  <c r="AG325" i="1"/>
  <c r="AF325" i="1"/>
  <c r="AE325" i="1"/>
  <c r="Y325" i="1"/>
  <c r="X325" i="1"/>
  <c r="AH325" i="1"/>
  <c r="AF241" i="1"/>
  <c r="AC241" i="1"/>
  <c r="AB241" i="1"/>
  <c r="AE241" i="1"/>
  <c r="AA241" i="1"/>
  <c r="Z241" i="1"/>
  <c r="Y241" i="1"/>
  <c r="X241" i="1"/>
  <c r="AG241" i="1"/>
  <c r="AH241" i="1"/>
  <c r="H354" i="1"/>
  <c r="AD354" i="1" s="1"/>
  <c r="F354" i="1"/>
  <c r="E354" i="1"/>
  <c r="D354" i="1"/>
  <c r="B355" i="1"/>
  <c r="C355" i="1" s="1"/>
  <c r="G354" i="1"/>
  <c r="AA353" i="1"/>
  <c r="Z353" i="1"/>
  <c r="AF353" i="1"/>
  <c r="AE353" i="1"/>
  <c r="AC353" i="1"/>
  <c r="AB353" i="1"/>
  <c r="X353" i="1"/>
  <c r="AH353" i="1"/>
  <c r="AG353" i="1"/>
  <c r="Y353" i="1"/>
  <c r="I344" i="1"/>
  <c r="AH73" i="1"/>
  <c r="Y73" i="1"/>
  <c r="AG73" i="1"/>
  <c r="X73" i="1"/>
  <c r="AF73" i="1"/>
  <c r="AB73" i="1"/>
  <c r="AE73" i="1"/>
  <c r="AC73" i="1"/>
  <c r="Z73" i="1"/>
  <c r="AA73" i="1"/>
  <c r="I139" i="1"/>
  <c r="AE381" i="1"/>
  <c r="AC381" i="1"/>
  <c r="AB381" i="1"/>
  <c r="Z381" i="1"/>
  <c r="Y381" i="1"/>
  <c r="X381" i="1"/>
  <c r="AH381" i="1"/>
  <c r="AG381" i="1"/>
  <c r="AF381" i="1"/>
  <c r="AA381" i="1"/>
  <c r="AC101" i="1"/>
  <c r="AB101" i="1"/>
  <c r="AA101" i="1"/>
  <c r="X101" i="1"/>
  <c r="Z101" i="1"/>
  <c r="AG101" i="1"/>
  <c r="AH101" i="1"/>
  <c r="Y101" i="1"/>
  <c r="AF101" i="1"/>
  <c r="AE101" i="1"/>
  <c r="Z157" i="1"/>
  <c r="AH157" i="1"/>
  <c r="Y157" i="1"/>
  <c r="AG157" i="1"/>
  <c r="X157" i="1"/>
  <c r="AF157" i="1"/>
  <c r="AE157" i="1"/>
  <c r="AC157" i="1"/>
  <c r="AB157" i="1"/>
  <c r="AA157" i="1"/>
  <c r="I575" i="1"/>
  <c r="Z213" i="1"/>
  <c r="AH213" i="1"/>
  <c r="Y213" i="1"/>
  <c r="AG213" i="1"/>
  <c r="X213" i="1"/>
  <c r="AF213" i="1"/>
  <c r="AE213" i="1"/>
  <c r="AB213" i="1"/>
  <c r="AA213" i="1"/>
  <c r="AC213" i="1"/>
  <c r="H270" i="1"/>
  <c r="AD270" i="1" s="1"/>
  <c r="B271" i="1"/>
  <c r="C271" i="1" s="1"/>
  <c r="F270" i="1"/>
  <c r="E270" i="1"/>
  <c r="G270" i="1"/>
  <c r="D270" i="1"/>
  <c r="I517" i="1"/>
  <c r="D186" i="1"/>
  <c r="H186" i="1"/>
  <c r="AD186" i="1" s="1"/>
  <c r="B187" i="1"/>
  <c r="C187" i="1" s="1"/>
  <c r="F186" i="1"/>
  <c r="E186" i="1"/>
  <c r="G186" i="1"/>
  <c r="AE297" i="1"/>
  <c r="AC297" i="1"/>
  <c r="AB297" i="1"/>
  <c r="AA297" i="1"/>
  <c r="Z297" i="1"/>
  <c r="AH297" i="1"/>
  <c r="AG297" i="1"/>
  <c r="AF297" i="1"/>
  <c r="Y297" i="1"/>
  <c r="X297" i="1"/>
  <c r="I286" i="1"/>
  <c r="I431" i="1"/>
  <c r="E242" i="1"/>
  <c r="G242" i="1"/>
  <c r="F242" i="1"/>
  <c r="D242" i="1"/>
  <c r="H242" i="1"/>
  <c r="AD242" i="1" s="1"/>
  <c r="B243" i="1"/>
  <c r="C243" i="1" s="1"/>
  <c r="H130" i="1"/>
  <c r="AD130" i="1" s="1"/>
  <c r="E130" i="1"/>
  <c r="G130" i="1"/>
  <c r="F130" i="1"/>
  <c r="B131" i="1"/>
  <c r="C131" i="1" s="1"/>
  <c r="D130" i="1"/>
  <c r="I690" i="1"/>
  <c r="I227" i="1"/>
  <c r="AE185" i="1"/>
  <c r="AC185" i="1"/>
  <c r="AB185" i="1"/>
  <c r="AA185" i="1"/>
  <c r="Z185" i="1"/>
  <c r="X185" i="1"/>
  <c r="AG185" i="1"/>
  <c r="AH185" i="1"/>
  <c r="AF185" i="1"/>
  <c r="Y185" i="1"/>
  <c r="I661" i="1"/>
  <c r="I400" i="1"/>
  <c r="I488" i="1"/>
  <c r="I200" i="1"/>
  <c r="I82" i="1"/>
  <c r="H326" i="1"/>
  <c r="AD326" i="1" s="1"/>
  <c r="B327" i="1"/>
  <c r="C327" i="1" s="1"/>
  <c r="G326" i="1"/>
  <c r="F326" i="1"/>
  <c r="E326" i="1"/>
  <c r="D326" i="1"/>
  <c r="G410" i="1"/>
  <c r="B411" i="1"/>
  <c r="B439" i="1"/>
  <c r="I546" i="1"/>
  <c r="I315" i="1"/>
  <c r="E45" i="1"/>
  <c r="D45" i="1"/>
  <c r="H45" i="1"/>
  <c r="AD45" i="1" s="1"/>
  <c r="G45" i="1"/>
  <c r="F45" i="1"/>
  <c r="B46" i="1"/>
  <c r="C46" i="1" s="1"/>
  <c r="AF44" i="1"/>
  <c r="AE44" i="1"/>
  <c r="Z44" i="1"/>
  <c r="AB44" i="1"/>
  <c r="X44" i="1"/>
  <c r="AA44" i="1"/>
  <c r="Y44" i="1"/>
  <c r="AG44" i="1"/>
  <c r="AC44" i="1"/>
  <c r="AH44" i="1"/>
  <c r="I54" i="1"/>
  <c r="I23" i="1"/>
  <c r="A15" i="2"/>
  <c r="A20" i="4"/>
  <c r="F410" i="1" s="1"/>
  <c r="B19" i="4"/>
  <c r="AI157" i="1" l="1"/>
  <c r="AI213" i="1"/>
  <c r="B129" i="3"/>
  <c r="D129" i="3"/>
  <c r="AD158" i="1"/>
  <c r="C119" i="3"/>
  <c r="B119" i="3"/>
  <c r="D119" i="3"/>
  <c r="C69" i="3"/>
  <c r="D69" i="3"/>
  <c r="B69" i="3"/>
  <c r="C29" i="3"/>
  <c r="B29" i="3"/>
  <c r="D29" i="3"/>
  <c r="D109" i="3"/>
  <c r="B109" i="3"/>
  <c r="C109" i="3"/>
  <c r="D89" i="3"/>
  <c r="C89" i="3"/>
  <c r="B89" i="3"/>
  <c r="C49" i="3"/>
  <c r="D49" i="3"/>
  <c r="B49" i="3"/>
  <c r="B39" i="3"/>
  <c r="D39" i="3"/>
  <c r="C39" i="3"/>
  <c r="D59" i="3"/>
  <c r="C59" i="3"/>
  <c r="B59" i="3"/>
  <c r="B79" i="3"/>
  <c r="D79" i="3"/>
  <c r="C79" i="3"/>
  <c r="AI44" i="1"/>
  <c r="AI353" i="1"/>
  <c r="AI325" i="1"/>
  <c r="AI129" i="1"/>
  <c r="AI297" i="1"/>
  <c r="AI101" i="1"/>
  <c r="AI381" i="1"/>
  <c r="AI241" i="1"/>
  <c r="AI269" i="1"/>
  <c r="AI185" i="1"/>
  <c r="AI73" i="1"/>
  <c r="A293" i="3"/>
  <c r="A300" i="3" s="1"/>
  <c r="A233" i="3"/>
  <c r="A240" i="3" s="1"/>
  <c r="A273" i="3"/>
  <c r="A280" i="3" s="1"/>
  <c r="A263" i="3"/>
  <c r="A270" i="3" s="1"/>
  <c r="A283" i="3"/>
  <c r="A290" i="3" s="1"/>
  <c r="A253" i="3"/>
  <c r="A260" i="3" s="1"/>
  <c r="E285" i="3"/>
  <c r="E286" i="3" s="1"/>
  <c r="E287" i="3" s="1"/>
  <c r="E288" i="3" s="1"/>
  <c r="E289" i="3" s="1"/>
  <c r="E265" i="3"/>
  <c r="E266" i="3" s="1"/>
  <c r="E267" i="3" s="1"/>
  <c r="E268" i="3" s="1"/>
  <c r="E269" i="3" s="1"/>
  <c r="A303" i="3"/>
  <c r="A310" i="3" s="1"/>
  <c r="E275" i="3"/>
  <c r="E276" i="3" s="1"/>
  <c r="E277" i="3" s="1"/>
  <c r="E278" i="3" s="1"/>
  <c r="E279" i="3" s="1"/>
  <c r="E255" i="3"/>
  <c r="E256" i="3" s="1"/>
  <c r="E257" i="3" s="1"/>
  <c r="E258" i="3" s="1"/>
  <c r="E259" i="3" s="1"/>
  <c r="E295" i="3"/>
  <c r="E296" i="3" s="1"/>
  <c r="E297" i="3" s="1"/>
  <c r="E298" i="3" s="1"/>
  <c r="E299" i="3" s="1"/>
  <c r="E305" i="3"/>
  <c r="E306" i="3" s="1"/>
  <c r="E307" i="3" s="1"/>
  <c r="E308" i="3" s="1"/>
  <c r="E309" i="3" s="1"/>
  <c r="A243" i="3"/>
  <c r="A250" i="3" s="1"/>
  <c r="E235" i="3"/>
  <c r="E236" i="3" s="1"/>
  <c r="E237" i="3" s="1"/>
  <c r="E238" i="3" s="1"/>
  <c r="E239" i="3" s="1"/>
  <c r="E245" i="3"/>
  <c r="E246" i="3" s="1"/>
  <c r="E247" i="3" s="1"/>
  <c r="E248" i="3" s="1"/>
  <c r="E249" i="3" s="1"/>
  <c r="B36" i="10"/>
  <c r="E95" i="3"/>
  <c r="D218" i="3"/>
  <c r="B34" i="10"/>
  <c r="D166" i="3"/>
  <c r="B15" i="10"/>
  <c r="D226" i="3"/>
  <c r="D186" i="3"/>
  <c r="B32" i="10"/>
  <c r="B25" i="10"/>
  <c r="B33" i="10"/>
  <c r="B23" i="10"/>
  <c r="B28" i="10"/>
  <c r="E155" i="3"/>
  <c r="E156" i="3" s="1"/>
  <c r="E157" i="3" s="1"/>
  <c r="E158" i="3" s="1"/>
  <c r="E159" i="3" s="1"/>
  <c r="E185" i="3"/>
  <c r="E186" i="3" s="1"/>
  <c r="E187" i="3" s="1"/>
  <c r="E188" i="3" s="1"/>
  <c r="E189" i="3" s="1"/>
  <c r="D156" i="3"/>
  <c r="B22" i="10"/>
  <c r="D168" i="3"/>
  <c r="B18" i="10"/>
  <c r="D188" i="3"/>
  <c r="D208" i="3"/>
  <c r="B30" i="10"/>
  <c r="B29" i="10"/>
  <c r="E125" i="3"/>
  <c r="B16" i="10"/>
  <c r="B20" i="10"/>
  <c r="A113" i="3"/>
  <c r="A120" i="3" s="1"/>
  <c r="E115" i="3"/>
  <c r="B21" i="10"/>
  <c r="B26" i="10"/>
  <c r="D136" i="3"/>
  <c r="E135" i="3"/>
  <c r="E136" i="3" s="1"/>
  <c r="E137" i="3" s="1"/>
  <c r="E138" i="3" s="1"/>
  <c r="E139" i="3" s="1"/>
  <c r="B27" i="10"/>
  <c r="B24" i="10"/>
  <c r="D199" i="3"/>
  <c r="E225" i="3"/>
  <c r="E226" i="3" s="1"/>
  <c r="E227" i="3" s="1"/>
  <c r="E228" i="3" s="1"/>
  <c r="E229" i="3" s="1"/>
  <c r="E145" i="3"/>
  <c r="E146" i="3" s="1"/>
  <c r="E147" i="3" s="1"/>
  <c r="E148" i="3" s="1"/>
  <c r="E149" i="3" s="1"/>
  <c r="E205" i="3"/>
  <c r="E206" i="3" s="1"/>
  <c r="E207" i="3" s="1"/>
  <c r="E208" i="3" s="1"/>
  <c r="E209" i="3" s="1"/>
  <c r="D198" i="3"/>
  <c r="E165" i="3"/>
  <c r="E166" i="3" s="1"/>
  <c r="E167" i="3" s="1"/>
  <c r="E168" i="3" s="1"/>
  <c r="E169" i="3" s="1"/>
  <c r="D158" i="3"/>
  <c r="E175" i="3"/>
  <c r="E176" i="3" s="1"/>
  <c r="E177" i="3" s="1"/>
  <c r="E178" i="3" s="1"/>
  <c r="E179" i="3" s="1"/>
  <c r="B19" i="10"/>
  <c r="E215" i="3"/>
  <c r="E216" i="3" s="1"/>
  <c r="E217" i="3" s="1"/>
  <c r="E218" i="3" s="1"/>
  <c r="E219" i="3" s="1"/>
  <c r="E195" i="3"/>
  <c r="E196" i="3" s="1"/>
  <c r="E197" i="3" s="1"/>
  <c r="E198" i="3" s="1"/>
  <c r="E199" i="3" s="1"/>
  <c r="D178" i="3"/>
  <c r="D196" i="3"/>
  <c r="B17" i="10"/>
  <c r="D176" i="3"/>
  <c r="D216" i="3"/>
  <c r="B35" i="10"/>
  <c r="B31" i="10"/>
  <c r="A183" i="3"/>
  <c r="A190" i="3" s="1"/>
  <c r="D207" i="3"/>
  <c r="A223" i="3"/>
  <c r="A230" i="3" s="1"/>
  <c r="D209" i="3"/>
  <c r="D148" i="3"/>
  <c r="D228" i="3"/>
  <c r="D179" i="3"/>
  <c r="A153" i="3"/>
  <c r="A160" i="3" s="1"/>
  <c r="A133" i="3"/>
  <c r="A140" i="3" s="1"/>
  <c r="A173" i="3"/>
  <c r="A180" i="3" s="1"/>
  <c r="A143" i="3"/>
  <c r="A150" i="3" s="1"/>
  <c r="D215" i="3"/>
  <c r="A193" i="3"/>
  <c r="A200" i="3" s="1"/>
  <c r="D138" i="3"/>
  <c r="A163" i="3"/>
  <c r="A170" i="3" s="1"/>
  <c r="D197" i="3"/>
  <c r="A213" i="3"/>
  <c r="A220" i="3" s="1"/>
  <c r="D149" i="3"/>
  <c r="D219" i="3"/>
  <c r="D139" i="3"/>
  <c r="A203" i="3"/>
  <c r="A210" i="3" s="1"/>
  <c r="D146" i="3"/>
  <c r="C383" i="1"/>
  <c r="C382" i="1"/>
  <c r="D410" i="1"/>
  <c r="H410" i="1"/>
  <c r="AD410" i="1" s="1"/>
  <c r="E410" i="1"/>
  <c r="C381" i="1"/>
  <c r="C411" i="1"/>
  <c r="J103" i="1"/>
  <c r="J509" i="1"/>
  <c r="J741" i="1"/>
  <c r="J596" i="1"/>
  <c r="J654" i="1"/>
  <c r="J712" i="1"/>
  <c r="J567" i="1"/>
  <c r="J451" i="1"/>
  <c r="J74" i="1"/>
  <c r="J364" i="1"/>
  <c r="J16" i="1"/>
  <c r="J132" i="1"/>
  <c r="J393" i="1"/>
  <c r="J191" i="1"/>
  <c r="I749" i="1"/>
  <c r="I779" i="1"/>
  <c r="I720" i="1"/>
  <c r="I662" i="1"/>
  <c r="I518" i="1"/>
  <c r="AB74" i="1"/>
  <c r="AA74" i="1"/>
  <c r="AF74" i="1"/>
  <c r="Z74" i="1"/>
  <c r="AH74" i="1"/>
  <c r="Y74" i="1"/>
  <c r="AG74" i="1"/>
  <c r="X74" i="1"/>
  <c r="AE74" i="1"/>
  <c r="AC74" i="1"/>
  <c r="I172" i="1"/>
  <c r="H383" i="1"/>
  <c r="AD383" i="1" s="1"/>
  <c r="G383" i="1"/>
  <c r="B384" i="1"/>
  <c r="C384" i="1" s="1"/>
  <c r="F383" i="1"/>
  <c r="E383" i="1"/>
  <c r="D383" i="1"/>
  <c r="F131" i="1"/>
  <c r="H131" i="1"/>
  <c r="AD131" i="1" s="1"/>
  <c r="G131" i="1"/>
  <c r="E131" i="1"/>
  <c r="D131" i="1"/>
  <c r="B132" i="1"/>
  <c r="C132" i="1" s="1"/>
  <c r="I258" i="1"/>
  <c r="I111" i="1"/>
  <c r="Z382" i="1"/>
  <c r="AH382" i="1"/>
  <c r="Y382" i="1"/>
  <c r="AG382" i="1"/>
  <c r="X382" i="1"/>
  <c r="AE382" i="1"/>
  <c r="AC382" i="1"/>
  <c r="AB382" i="1"/>
  <c r="AA382" i="1"/>
  <c r="AF382" i="1"/>
  <c r="I201" i="1"/>
  <c r="I345" i="1"/>
  <c r="I316" i="1"/>
  <c r="AF354" i="1"/>
  <c r="AE354" i="1"/>
  <c r="AC354" i="1"/>
  <c r="AB354" i="1"/>
  <c r="AA354" i="1"/>
  <c r="Z354" i="1"/>
  <c r="AH354" i="1"/>
  <c r="X354" i="1"/>
  <c r="Y354" i="1"/>
  <c r="AG354" i="1"/>
  <c r="H159" i="1"/>
  <c r="B160" i="1"/>
  <c r="C160" i="1" s="1"/>
  <c r="G159" i="1"/>
  <c r="F159" i="1"/>
  <c r="E159" i="1"/>
  <c r="D159" i="1"/>
  <c r="AC158" i="1"/>
  <c r="AB158" i="1"/>
  <c r="AA158" i="1"/>
  <c r="Z158" i="1"/>
  <c r="AH158" i="1"/>
  <c r="Y158" i="1"/>
  <c r="AG158" i="1"/>
  <c r="AF158" i="1"/>
  <c r="AE158" i="1"/>
  <c r="X158" i="1"/>
  <c r="I287" i="1"/>
  <c r="AE270" i="1"/>
  <c r="AB270" i="1"/>
  <c r="AA270" i="1"/>
  <c r="AH270" i="1"/>
  <c r="AG270" i="1"/>
  <c r="AF270" i="1"/>
  <c r="AC270" i="1"/>
  <c r="Z270" i="1"/>
  <c r="Y270" i="1"/>
  <c r="X270" i="1"/>
  <c r="B440" i="1"/>
  <c r="B468" i="1"/>
  <c r="I576" i="1"/>
  <c r="I140" i="1"/>
  <c r="Z298" i="1"/>
  <c r="AH298" i="1"/>
  <c r="Y298" i="1"/>
  <c r="AG298" i="1"/>
  <c r="X298" i="1"/>
  <c r="AF298" i="1"/>
  <c r="AE298" i="1"/>
  <c r="AC298" i="1"/>
  <c r="AB298" i="1"/>
  <c r="AA298" i="1"/>
  <c r="AC214" i="1"/>
  <c r="AB214" i="1"/>
  <c r="AG214" i="1"/>
  <c r="AF214" i="1"/>
  <c r="AE214" i="1"/>
  <c r="AA214" i="1"/>
  <c r="Z214" i="1"/>
  <c r="Y214" i="1"/>
  <c r="X214" i="1"/>
  <c r="AH214" i="1"/>
  <c r="AG102" i="1"/>
  <c r="X102" i="1"/>
  <c r="AF102" i="1"/>
  <c r="AE102" i="1"/>
  <c r="AC102" i="1"/>
  <c r="AB102" i="1"/>
  <c r="AA102" i="1"/>
  <c r="Y102" i="1"/>
  <c r="AH102" i="1"/>
  <c r="Z102" i="1"/>
  <c r="G327" i="1"/>
  <c r="B328" i="1"/>
  <c r="C328" i="1" s="1"/>
  <c r="F327" i="1"/>
  <c r="E327" i="1"/>
  <c r="D327" i="1"/>
  <c r="H327" i="1"/>
  <c r="AD327" i="1" s="1"/>
  <c r="I489" i="1"/>
  <c r="I228" i="1"/>
  <c r="AG130" i="1"/>
  <c r="X130" i="1"/>
  <c r="AC130" i="1"/>
  <c r="Y130" i="1"/>
  <c r="AB130" i="1"/>
  <c r="AH130" i="1"/>
  <c r="AF130" i="1"/>
  <c r="AE130" i="1"/>
  <c r="AA130" i="1"/>
  <c r="Z130" i="1"/>
  <c r="I432" i="1"/>
  <c r="H299" i="1"/>
  <c r="AD299" i="1" s="1"/>
  <c r="G299" i="1"/>
  <c r="B300" i="1"/>
  <c r="C300" i="1" s="1"/>
  <c r="F299" i="1"/>
  <c r="E299" i="1"/>
  <c r="D299" i="1"/>
  <c r="G215" i="1"/>
  <c r="F215" i="1"/>
  <c r="E215" i="1"/>
  <c r="D215" i="1"/>
  <c r="B216" i="1"/>
  <c r="C216" i="1" s="1"/>
  <c r="H215" i="1"/>
  <c r="AD215" i="1" s="1"/>
  <c r="F103" i="1"/>
  <c r="E103" i="1"/>
  <c r="D103" i="1"/>
  <c r="B104" i="1"/>
  <c r="C104" i="1" s="1"/>
  <c r="H103" i="1"/>
  <c r="AD103" i="1" s="1"/>
  <c r="G103" i="1"/>
  <c r="I605" i="1"/>
  <c r="I373" i="1"/>
  <c r="AH326" i="1"/>
  <c r="Y326" i="1"/>
  <c r="AG326" i="1"/>
  <c r="X326" i="1"/>
  <c r="AF326" i="1"/>
  <c r="AE326" i="1"/>
  <c r="AC326" i="1"/>
  <c r="AB326" i="1"/>
  <c r="AA326" i="1"/>
  <c r="Z326" i="1"/>
  <c r="B244" i="1"/>
  <c r="C244" i="1" s="1"/>
  <c r="G243" i="1"/>
  <c r="F243" i="1"/>
  <c r="H243" i="1"/>
  <c r="AD243" i="1" s="1"/>
  <c r="E243" i="1"/>
  <c r="D243" i="1"/>
  <c r="B188" i="1"/>
  <c r="C188" i="1" s="1"/>
  <c r="G187" i="1"/>
  <c r="F187" i="1"/>
  <c r="E187" i="1"/>
  <c r="D187" i="1"/>
  <c r="H187" i="1"/>
  <c r="AD187" i="1" s="1"/>
  <c r="I547" i="1"/>
  <c r="H411" i="1"/>
  <c r="AD411" i="1" s="1"/>
  <c r="G411" i="1"/>
  <c r="F411" i="1"/>
  <c r="E411" i="1"/>
  <c r="D411" i="1"/>
  <c r="B412" i="1"/>
  <c r="C412" i="1" s="1"/>
  <c r="I83" i="1"/>
  <c r="I401" i="1"/>
  <c r="I691" i="1"/>
  <c r="AA242" i="1"/>
  <c r="AH242" i="1"/>
  <c r="Y242" i="1"/>
  <c r="AG242" i="1"/>
  <c r="X242" i="1"/>
  <c r="AF242" i="1"/>
  <c r="AE242" i="1"/>
  <c r="AC242" i="1"/>
  <c r="AB242" i="1"/>
  <c r="Z242" i="1"/>
  <c r="AH186" i="1"/>
  <c r="Y186" i="1"/>
  <c r="AG186" i="1"/>
  <c r="X186" i="1"/>
  <c r="AF186" i="1"/>
  <c r="AE186" i="1"/>
  <c r="AC186" i="1"/>
  <c r="Z186" i="1"/>
  <c r="AB186" i="1"/>
  <c r="AA186" i="1"/>
  <c r="D271" i="1"/>
  <c r="B272" i="1"/>
  <c r="C272" i="1" s="1"/>
  <c r="H271" i="1"/>
  <c r="AD271" i="1" s="1"/>
  <c r="G271" i="1"/>
  <c r="F271" i="1"/>
  <c r="E271" i="1"/>
  <c r="E355" i="1"/>
  <c r="D355" i="1"/>
  <c r="G355" i="1"/>
  <c r="F355" i="1"/>
  <c r="H355" i="1"/>
  <c r="AD355" i="1" s="1"/>
  <c r="B356" i="1"/>
  <c r="C356" i="1" s="1"/>
  <c r="H75" i="1"/>
  <c r="AD75" i="1" s="1"/>
  <c r="B76" i="1"/>
  <c r="C76" i="1" s="1"/>
  <c r="G75" i="1"/>
  <c r="E75" i="1"/>
  <c r="F75" i="1"/>
  <c r="D75" i="1"/>
  <c r="I635" i="1"/>
  <c r="I459" i="1"/>
  <c r="H46" i="1"/>
  <c r="AD46" i="1" s="1"/>
  <c r="B47" i="1"/>
  <c r="C47" i="1" s="1"/>
  <c r="G46" i="1"/>
  <c r="F46" i="1"/>
  <c r="D46" i="1"/>
  <c r="E46" i="1"/>
  <c r="Z45" i="1"/>
  <c r="AH45" i="1"/>
  <c r="Y45" i="1"/>
  <c r="AC45" i="1"/>
  <c r="AG45" i="1"/>
  <c r="AB45" i="1"/>
  <c r="AF45" i="1"/>
  <c r="AE45" i="1"/>
  <c r="AA45" i="1"/>
  <c r="X45" i="1"/>
  <c r="I55" i="1"/>
  <c r="I24" i="1"/>
  <c r="A16" i="2"/>
  <c r="J655" i="1" s="1"/>
  <c r="A21" i="4"/>
  <c r="F439" i="1" s="1"/>
  <c r="B20" i="4"/>
  <c r="AI158" i="1" l="1"/>
  <c r="AI214" i="1"/>
  <c r="AD159" i="1"/>
  <c r="J713" i="1"/>
  <c r="J597" i="1"/>
  <c r="J510" i="1"/>
  <c r="J278" i="1"/>
  <c r="J104" i="1"/>
  <c r="J75" i="1"/>
  <c r="AI354" i="1"/>
  <c r="AI270" i="1"/>
  <c r="AI130" i="1"/>
  <c r="AI382" i="1"/>
  <c r="AI242" i="1"/>
  <c r="AI102" i="1"/>
  <c r="AI45" i="1"/>
  <c r="AI326" i="1"/>
  <c r="AI298" i="1"/>
  <c r="AI186" i="1"/>
  <c r="AG410" i="1"/>
  <c r="AI74" i="1"/>
  <c r="Y410" i="1"/>
  <c r="AB410" i="1"/>
  <c r="D295" i="3"/>
  <c r="D266" i="3"/>
  <c r="D288" i="3"/>
  <c r="D296" i="3"/>
  <c r="D276" i="3"/>
  <c r="D236" i="3"/>
  <c r="D307" i="3"/>
  <c r="D248" i="3"/>
  <c r="D237" i="3"/>
  <c r="D308" i="3"/>
  <c r="D297" i="3"/>
  <c r="D299" i="3"/>
  <c r="D258" i="3"/>
  <c r="D306" i="3"/>
  <c r="D277" i="3"/>
  <c r="D289" i="3"/>
  <c r="D255" i="3"/>
  <c r="D275" i="3"/>
  <c r="D246" i="3"/>
  <c r="D268" i="3"/>
  <c r="D245" i="3"/>
  <c r="D269" i="3"/>
  <c r="D235" i="3"/>
  <c r="D265" i="3"/>
  <c r="D249" i="3"/>
  <c r="D285" i="3"/>
  <c r="D309" i="3"/>
  <c r="D278" i="3"/>
  <c r="D239" i="3"/>
  <c r="D298" i="3"/>
  <c r="D247" i="3"/>
  <c r="D287" i="3"/>
  <c r="D279" i="3"/>
  <c r="D259" i="3"/>
  <c r="D267" i="3"/>
  <c r="D238" i="3"/>
  <c r="D286" i="3"/>
  <c r="D257" i="3"/>
  <c r="D256" i="3"/>
  <c r="D305" i="3"/>
  <c r="AH410" i="1"/>
  <c r="AA410" i="1"/>
  <c r="X410" i="1"/>
  <c r="AC410" i="1"/>
  <c r="Z410" i="1"/>
  <c r="AE410" i="1"/>
  <c r="AF410" i="1"/>
  <c r="D175" i="3"/>
  <c r="B175" i="3"/>
  <c r="C175" i="3"/>
  <c r="C139" i="3"/>
  <c r="B139" i="3"/>
  <c r="C179" i="3"/>
  <c r="B179" i="3"/>
  <c r="B136" i="3"/>
  <c r="C136" i="3"/>
  <c r="B168" i="3"/>
  <c r="C168" i="3"/>
  <c r="B138" i="3"/>
  <c r="C138" i="3"/>
  <c r="C126" i="3"/>
  <c r="B126" i="3"/>
  <c r="D126" i="3"/>
  <c r="B166" i="3"/>
  <c r="C166" i="3"/>
  <c r="B128" i="3"/>
  <c r="C128" i="3"/>
  <c r="D128" i="3"/>
  <c r="E126" i="3"/>
  <c r="E127" i="3" s="1"/>
  <c r="D177" i="3"/>
  <c r="C177" i="3"/>
  <c r="B177" i="3"/>
  <c r="D195" i="3"/>
  <c r="C156" i="3"/>
  <c r="B156" i="3"/>
  <c r="B186" i="3"/>
  <c r="C186" i="3"/>
  <c r="D165" i="3"/>
  <c r="C165" i="3"/>
  <c r="B165" i="3"/>
  <c r="C96" i="3"/>
  <c r="B96" i="3"/>
  <c r="D96" i="3"/>
  <c r="D167" i="3"/>
  <c r="C167" i="3"/>
  <c r="B167" i="3"/>
  <c r="D145" i="3"/>
  <c r="C145" i="3"/>
  <c r="B145" i="3"/>
  <c r="D155" i="3"/>
  <c r="C155" i="3"/>
  <c r="B155" i="3"/>
  <c r="D187" i="3"/>
  <c r="B187" i="3"/>
  <c r="C187" i="3"/>
  <c r="D189" i="3"/>
  <c r="C189" i="3"/>
  <c r="B189" i="3"/>
  <c r="D137" i="3"/>
  <c r="B137" i="3"/>
  <c r="C137" i="3"/>
  <c r="B176" i="3"/>
  <c r="C176" i="3"/>
  <c r="C158" i="3"/>
  <c r="B158" i="3"/>
  <c r="C188" i="3"/>
  <c r="B188" i="3"/>
  <c r="B108" i="3"/>
  <c r="C108" i="3"/>
  <c r="D108" i="3"/>
  <c r="D205" i="3"/>
  <c r="C169" i="3"/>
  <c r="B169" i="3"/>
  <c r="D169" i="3"/>
  <c r="D135" i="3"/>
  <c r="B135" i="3"/>
  <c r="C135" i="3"/>
  <c r="D229" i="3"/>
  <c r="B178" i="3"/>
  <c r="C178" i="3"/>
  <c r="D217" i="3"/>
  <c r="E116" i="3"/>
  <c r="E117" i="3" s="1"/>
  <c r="C116" i="3"/>
  <c r="B116" i="3"/>
  <c r="D116" i="3"/>
  <c r="D147" i="3"/>
  <c r="B147" i="3"/>
  <c r="C147" i="3"/>
  <c r="D227" i="3"/>
  <c r="C149" i="3"/>
  <c r="B149" i="3"/>
  <c r="D225" i="3"/>
  <c r="D206" i="3"/>
  <c r="C157" i="3"/>
  <c r="B157" i="3"/>
  <c r="D157" i="3"/>
  <c r="B148" i="3"/>
  <c r="C148" i="3"/>
  <c r="B118" i="3"/>
  <c r="C118" i="3"/>
  <c r="D118" i="3"/>
  <c r="E96" i="3"/>
  <c r="C159" i="3"/>
  <c r="B159" i="3"/>
  <c r="D159" i="3"/>
  <c r="D185" i="3"/>
  <c r="C185" i="3"/>
  <c r="B185" i="3"/>
  <c r="B146" i="3"/>
  <c r="C146" i="3"/>
  <c r="B98" i="3"/>
  <c r="C98" i="3"/>
  <c r="D98" i="3"/>
  <c r="H439" i="1"/>
  <c r="AD439" i="1" s="1"/>
  <c r="D439" i="1"/>
  <c r="E439" i="1"/>
  <c r="G439" i="1"/>
  <c r="C410" i="1"/>
  <c r="J220" i="1"/>
  <c r="J742" i="1"/>
  <c r="J133" i="1"/>
  <c r="J568" i="1"/>
  <c r="J336" i="1"/>
  <c r="J481" i="1"/>
  <c r="J46" i="1"/>
  <c r="J365" i="1"/>
  <c r="J626" i="1"/>
  <c r="J684" i="1"/>
  <c r="J394" i="1"/>
  <c r="J249" i="1"/>
  <c r="J771" i="1"/>
  <c r="J452" i="1"/>
  <c r="J656" i="1"/>
  <c r="I721" i="1"/>
  <c r="I780" i="1"/>
  <c r="I750" i="1"/>
  <c r="AB187" i="1"/>
  <c r="AA187" i="1"/>
  <c r="Z187" i="1"/>
  <c r="AH187" i="1"/>
  <c r="Y187" i="1"/>
  <c r="AG187" i="1"/>
  <c r="X187" i="1"/>
  <c r="AF187" i="1"/>
  <c r="AE187" i="1"/>
  <c r="AC187" i="1"/>
  <c r="H328" i="1"/>
  <c r="AD328" i="1" s="1"/>
  <c r="B329" i="1"/>
  <c r="C329" i="1" s="1"/>
  <c r="G328" i="1"/>
  <c r="F328" i="1"/>
  <c r="E328" i="1"/>
  <c r="D328" i="1"/>
  <c r="E76" i="1"/>
  <c r="D76" i="1"/>
  <c r="H76" i="1"/>
  <c r="AD76" i="1" s="1"/>
  <c r="G76" i="1"/>
  <c r="F76" i="1"/>
  <c r="B77" i="1"/>
  <c r="C77" i="1" s="1"/>
  <c r="I692" i="1"/>
  <c r="F216" i="1"/>
  <c r="E216" i="1"/>
  <c r="H216" i="1"/>
  <c r="AD216" i="1" s="1"/>
  <c r="G216" i="1"/>
  <c r="D216" i="1"/>
  <c r="B217" i="1"/>
  <c r="C217" i="1" s="1"/>
  <c r="D300" i="1"/>
  <c r="H300" i="1"/>
  <c r="AD300" i="1" s="1"/>
  <c r="G300" i="1"/>
  <c r="B301" i="1"/>
  <c r="C301" i="1" s="1"/>
  <c r="E300" i="1"/>
  <c r="F300" i="1"/>
  <c r="I317" i="1"/>
  <c r="AA131" i="1"/>
  <c r="AG131" i="1"/>
  <c r="X131" i="1"/>
  <c r="AH131" i="1"/>
  <c r="AF131" i="1"/>
  <c r="AE131" i="1"/>
  <c r="AC131" i="1"/>
  <c r="AB131" i="1"/>
  <c r="Y131" i="1"/>
  <c r="Z131" i="1"/>
  <c r="I460" i="1"/>
  <c r="AF75" i="1"/>
  <c r="AE75" i="1"/>
  <c r="Z75" i="1"/>
  <c r="AC75" i="1"/>
  <c r="AB75" i="1"/>
  <c r="AA75" i="1"/>
  <c r="AG75" i="1"/>
  <c r="Y75" i="1"/>
  <c r="X75" i="1"/>
  <c r="AH75" i="1"/>
  <c r="Z271" i="1"/>
  <c r="AG271" i="1"/>
  <c r="X271" i="1"/>
  <c r="AF271" i="1"/>
  <c r="AH271" i="1"/>
  <c r="AE271" i="1"/>
  <c r="AC271" i="1"/>
  <c r="AA271" i="1"/>
  <c r="AB271" i="1"/>
  <c r="Y271" i="1"/>
  <c r="I490" i="1"/>
  <c r="I141" i="1"/>
  <c r="I288" i="1"/>
  <c r="I346" i="1"/>
  <c r="I173" i="1"/>
  <c r="I606" i="1"/>
  <c r="I229" i="1"/>
  <c r="I636" i="1"/>
  <c r="H272" i="1"/>
  <c r="AD272" i="1" s="1"/>
  <c r="F272" i="1"/>
  <c r="E272" i="1"/>
  <c r="B273" i="1"/>
  <c r="C273" i="1" s="1"/>
  <c r="G272" i="1"/>
  <c r="D272" i="1"/>
  <c r="D244" i="1"/>
  <c r="B245" i="1"/>
  <c r="C245" i="1" s="1"/>
  <c r="H244" i="1"/>
  <c r="AD244" i="1" s="1"/>
  <c r="G244" i="1"/>
  <c r="F244" i="1"/>
  <c r="E244" i="1"/>
  <c r="AA103" i="1"/>
  <c r="Z103" i="1"/>
  <c r="AH103" i="1"/>
  <c r="Y103" i="1"/>
  <c r="AE103" i="1"/>
  <c r="AG103" i="1"/>
  <c r="X103" i="1"/>
  <c r="AF103" i="1"/>
  <c r="AC103" i="1"/>
  <c r="AB103" i="1"/>
  <c r="AE299" i="1"/>
  <c r="AC299" i="1"/>
  <c r="AB299" i="1"/>
  <c r="AA299" i="1"/>
  <c r="Z299" i="1"/>
  <c r="AH299" i="1"/>
  <c r="AG299" i="1"/>
  <c r="AF299" i="1"/>
  <c r="Y299" i="1"/>
  <c r="X299" i="1"/>
  <c r="I259" i="1"/>
  <c r="I402" i="1"/>
  <c r="AH411" i="1"/>
  <c r="Y411" i="1"/>
  <c r="AG411" i="1"/>
  <c r="X411" i="1"/>
  <c r="AF411" i="1"/>
  <c r="AE411" i="1"/>
  <c r="AC411" i="1"/>
  <c r="AB411" i="1"/>
  <c r="AA411" i="1"/>
  <c r="Z411" i="1"/>
  <c r="D104" i="1"/>
  <c r="H104" i="1"/>
  <c r="AD104" i="1" s="1"/>
  <c r="B105" i="1"/>
  <c r="C105" i="1" s="1"/>
  <c r="G104" i="1"/>
  <c r="F104" i="1"/>
  <c r="E104" i="1"/>
  <c r="AC327" i="1"/>
  <c r="AB327" i="1"/>
  <c r="AA327" i="1"/>
  <c r="Z327" i="1"/>
  <c r="AH327" i="1"/>
  <c r="AG327" i="1"/>
  <c r="AF327" i="1"/>
  <c r="AE327" i="1"/>
  <c r="Y327" i="1"/>
  <c r="X327" i="1"/>
  <c r="I577" i="1"/>
  <c r="F160" i="1"/>
  <c r="E160" i="1"/>
  <c r="D160" i="1"/>
  <c r="H160" i="1"/>
  <c r="G160" i="1"/>
  <c r="B161" i="1"/>
  <c r="C161" i="1" s="1"/>
  <c r="I519" i="1"/>
  <c r="AE243" i="1"/>
  <c r="AB243" i="1"/>
  <c r="AA243" i="1"/>
  <c r="AH243" i="1"/>
  <c r="AG243" i="1"/>
  <c r="AF243" i="1"/>
  <c r="AC243" i="1"/>
  <c r="Z243" i="1"/>
  <c r="Y243" i="1"/>
  <c r="X243" i="1"/>
  <c r="H356" i="1"/>
  <c r="AD356" i="1" s="1"/>
  <c r="F356" i="1"/>
  <c r="E356" i="1"/>
  <c r="D356" i="1"/>
  <c r="B357" i="1"/>
  <c r="C357" i="1" s="1"/>
  <c r="G356" i="1"/>
  <c r="H188" i="1"/>
  <c r="AD188" i="1" s="1"/>
  <c r="B189" i="1"/>
  <c r="C189" i="1" s="1"/>
  <c r="G188" i="1"/>
  <c r="F188" i="1"/>
  <c r="E188" i="1"/>
  <c r="D188" i="1"/>
  <c r="I433" i="1"/>
  <c r="B497" i="1"/>
  <c r="B469" i="1"/>
  <c r="AG159" i="1"/>
  <c r="X159" i="1"/>
  <c r="AF159" i="1"/>
  <c r="AE159" i="1"/>
  <c r="AC159" i="1"/>
  <c r="AB159" i="1"/>
  <c r="AA159" i="1"/>
  <c r="Z159" i="1"/>
  <c r="Y159" i="1"/>
  <c r="AH159" i="1"/>
  <c r="I202" i="1"/>
  <c r="F132" i="1"/>
  <c r="H132" i="1"/>
  <c r="AD132" i="1" s="1"/>
  <c r="B133" i="1"/>
  <c r="C133" i="1" s="1"/>
  <c r="G132" i="1"/>
  <c r="E132" i="1"/>
  <c r="D132" i="1"/>
  <c r="AA355" i="1"/>
  <c r="Z355" i="1"/>
  <c r="AF355" i="1"/>
  <c r="AE355" i="1"/>
  <c r="AC355" i="1"/>
  <c r="AB355" i="1"/>
  <c r="AH355" i="1"/>
  <c r="AG355" i="1"/>
  <c r="Y355" i="1"/>
  <c r="X355" i="1"/>
  <c r="I548" i="1"/>
  <c r="I374" i="1"/>
  <c r="D384" i="1"/>
  <c r="B385" i="1"/>
  <c r="C385" i="1" s="1"/>
  <c r="H384" i="1"/>
  <c r="AD384" i="1" s="1"/>
  <c r="G384" i="1"/>
  <c r="E384" i="1"/>
  <c r="F384" i="1"/>
  <c r="AG215" i="1"/>
  <c r="X215" i="1"/>
  <c r="AF215" i="1"/>
  <c r="AE215" i="1"/>
  <c r="AC215" i="1"/>
  <c r="AB215" i="1"/>
  <c r="AA215" i="1"/>
  <c r="Z215" i="1"/>
  <c r="AH215" i="1"/>
  <c r="Y215" i="1"/>
  <c r="I84" i="1"/>
  <c r="G412" i="1"/>
  <c r="B413" i="1"/>
  <c r="C413" i="1" s="1"/>
  <c r="F412" i="1"/>
  <c r="E412" i="1"/>
  <c r="H412" i="1"/>
  <c r="AD412" i="1" s="1"/>
  <c r="D412" i="1"/>
  <c r="E440" i="1"/>
  <c r="B441" i="1"/>
  <c r="C441" i="1" s="1"/>
  <c r="D440" i="1"/>
  <c r="F440" i="1"/>
  <c r="H440" i="1"/>
  <c r="AD440" i="1" s="1"/>
  <c r="G440" i="1"/>
  <c r="I112" i="1"/>
  <c r="AE383" i="1"/>
  <c r="AC383" i="1"/>
  <c r="AB383" i="1"/>
  <c r="X383" i="1"/>
  <c r="AH383" i="1"/>
  <c r="AG383" i="1"/>
  <c r="AF383" i="1"/>
  <c r="AA383" i="1"/>
  <c r="Z383" i="1"/>
  <c r="Y383" i="1"/>
  <c r="I663" i="1"/>
  <c r="F47" i="1"/>
  <c r="B48" i="1"/>
  <c r="C48" i="1" s="1"/>
  <c r="H47" i="1"/>
  <c r="AD47" i="1" s="1"/>
  <c r="G47" i="1"/>
  <c r="D47" i="1"/>
  <c r="E47" i="1"/>
  <c r="I56" i="1"/>
  <c r="AC46" i="1"/>
  <c r="AB46" i="1"/>
  <c r="AG46" i="1"/>
  <c r="X46" i="1"/>
  <c r="AF46" i="1"/>
  <c r="AH46" i="1"/>
  <c r="AE46" i="1"/>
  <c r="Z46" i="1"/>
  <c r="Y46" i="1"/>
  <c r="AA46" i="1"/>
  <c r="I25" i="1"/>
  <c r="A17" i="2"/>
  <c r="J569" i="1" s="1"/>
  <c r="A22" i="4"/>
  <c r="H468" i="1" s="1"/>
  <c r="AD468" i="1" s="1"/>
  <c r="B21" i="4"/>
  <c r="C440" i="1" s="1"/>
  <c r="AI159" i="1" l="1"/>
  <c r="AI215" i="1"/>
  <c r="AD160" i="1"/>
  <c r="AI355" i="1"/>
  <c r="AI327" i="1"/>
  <c r="AI299" i="1"/>
  <c r="AI131" i="1"/>
  <c r="AI187" i="1"/>
  <c r="AI410" i="1"/>
  <c r="AI271" i="1"/>
  <c r="AI103" i="1"/>
  <c r="AI383" i="1"/>
  <c r="AI46" i="1"/>
  <c r="AI243" i="1"/>
  <c r="AI411" i="1"/>
  <c r="AC439" i="1"/>
  <c r="AI75" i="1"/>
  <c r="E97" i="3"/>
  <c r="E118" i="3"/>
  <c r="E128" i="3"/>
  <c r="E129" i="3" s="1"/>
  <c r="Z439" i="1"/>
  <c r="X439" i="1"/>
  <c r="Y439" i="1"/>
  <c r="AA439" i="1"/>
  <c r="AE439" i="1"/>
  <c r="AF439" i="1"/>
  <c r="AB439" i="1"/>
  <c r="AG439" i="1"/>
  <c r="AH439" i="1"/>
  <c r="D468" i="1"/>
  <c r="F468" i="1"/>
  <c r="E468" i="1"/>
  <c r="G468" i="1"/>
  <c r="C439" i="1"/>
  <c r="J76" i="1"/>
  <c r="J714" i="1"/>
  <c r="J511" i="1"/>
  <c r="J540" i="1"/>
  <c r="J337" i="1"/>
  <c r="J453" i="1"/>
  <c r="J772" i="1"/>
  <c r="J743" i="1"/>
  <c r="J395" i="1"/>
  <c r="J134" i="1"/>
  <c r="I751" i="1"/>
  <c r="I781" i="1"/>
  <c r="I722" i="1"/>
  <c r="D133" i="1"/>
  <c r="H133" i="1"/>
  <c r="AD133" i="1" s="1"/>
  <c r="G133" i="1"/>
  <c r="B134" i="1"/>
  <c r="C134" i="1" s="1"/>
  <c r="F133" i="1"/>
  <c r="E133" i="1"/>
  <c r="AA468" i="1"/>
  <c r="AG468" i="1"/>
  <c r="X468" i="1"/>
  <c r="AE468" i="1"/>
  <c r="AC468" i="1"/>
  <c r="AB468" i="1"/>
  <c r="Z468" i="1"/>
  <c r="Y468" i="1"/>
  <c r="AH468" i="1"/>
  <c r="AF468" i="1"/>
  <c r="D105" i="1"/>
  <c r="B106" i="1"/>
  <c r="C106" i="1" s="1"/>
  <c r="G105" i="1"/>
  <c r="H105" i="1"/>
  <c r="AD105" i="1" s="1"/>
  <c r="E105" i="1"/>
  <c r="F105" i="1"/>
  <c r="Z300" i="1"/>
  <c r="AH300" i="1"/>
  <c r="Y300" i="1"/>
  <c r="AG300" i="1"/>
  <c r="X300" i="1"/>
  <c r="AF300" i="1"/>
  <c r="AE300" i="1"/>
  <c r="AC300" i="1"/>
  <c r="AB300" i="1"/>
  <c r="AA300" i="1"/>
  <c r="I664" i="1"/>
  <c r="I549" i="1"/>
  <c r="AE132" i="1"/>
  <c r="AA132" i="1"/>
  <c r="AH132" i="1"/>
  <c r="AG132" i="1"/>
  <c r="AF132" i="1"/>
  <c r="AC132" i="1"/>
  <c r="AB132" i="1"/>
  <c r="Z132" i="1"/>
  <c r="Y132" i="1"/>
  <c r="X132" i="1"/>
  <c r="B470" i="1"/>
  <c r="F469" i="1"/>
  <c r="E469" i="1"/>
  <c r="D469" i="1"/>
  <c r="H469" i="1"/>
  <c r="AD469" i="1" s="1"/>
  <c r="G469" i="1"/>
  <c r="I434" i="1"/>
  <c r="E357" i="1"/>
  <c r="D357" i="1"/>
  <c r="G357" i="1"/>
  <c r="F357" i="1"/>
  <c r="H357" i="1"/>
  <c r="AD357" i="1" s="1"/>
  <c r="B358" i="1"/>
  <c r="C358" i="1" s="1"/>
  <c r="AE104" i="1"/>
  <c r="AC104" i="1"/>
  <c r="Y104" i="1"/>
  <c r="AB104" i="1"/>
  <c r="AA104" i="1"/>
  <c r="Z104" i="1"/>
  <c r="AH104" i="1"/>
  <c r="AG104" i="1"/>
  <c r="AF104" i="1"/>
  <c r="X104" i="1"/>
  <c r="I260" i="1"/>
  <c r="H273" i="1"/>
  <c r="AD273" i="1" s="1"/>
  <c r="D273" i="1"/>
  <c r="B274" i="1"/>
  <c r="C274" i="1" s="1"/>
  <c r="E273" i="1"/>
  <c r="G273" i="1"/>
  <c r="F273" i="1"/>
  <c r="I289" i="1"/>
  <c r="I318" i="1"/>
  <c r="I375" i="1"/>
  <c r="I520" i="1"/>
  <c r="I693" i="1"/>
  <c r="D413" i="1"/>
  <c r="B414" i="1"/>
  <c r="C414" i="1" s="1"/>
  <c r="H413" i="1"/>
  <c r="AD413" i="1" s="1"/>
  <c r="G413" i="1"/>
  <c r="F413" i="1"/>
  <c r="E413" i="1"/>
  <c r="B498" i="1"/>
  <c r="B526" i="1"/>
  <c r="H161" i="1"/>
  <c r="B162" i="1"/>
  <c r="C162" i="1" s="1"/>
  <c r="G161" i="1"/>
  <c r="F161" i="1"/>
  <c r="E161" i="1"/>
  <c r="D161" i="1"/>
  <c r="I578" i="1"/>
  <c r="H217" i="1"/>
  <c r="AD217" i="1" s="1"/>
  <c r="F217" i="1"/>
  <c r="E217" i="1"/>
  <c r="D217" i="1"/>
  <c r="B218" i="1"/>
  <c r="C218" i="1" s="1"/>
  <c r="G217" i="1"/>
  <c r="H77" i="1"/>
  <c r="AD77" i="1" s="1"/>
  <c r="B78" i="1"/>
  <c r="C78" i="1" s="1"/>
  <c r="G77" i="1"/>
  <c r="F77" i="1"/>
  <c r="E77" i="1"/>
  <c r="D77" i="1"/>
  <c r="AC412" i="1"/>
  <c r="AB412" i="1"/>
  <c r="AA412" i="1"/>
  <c r="Z412" i="1"/>
  <c r="Y412" i="1"/>
  <c r="X412" i="1"/>
  <c r="AH412" i="1"/>
  <c r="AG412" i="1"/>
  <c r="AF412" i="1"/>
  <c r="AE412" i="1"/>
  <c r="AG440" i="1"/>
  <c r="X440" i="1"/>
  <c r="AB440" i="1"/>
  <c r="AA440" i="1"/>
  <c r="Z440" i="1"/>
  <c r="AH440" i="1"/>
  <c r="AF440" i="1"/>
  <c r="AE440" i="1"/>
  <c r="AC440" i="1"/>
  <c r="Y440" i="1"/>
  <c r="Z384" i="1"/>
  <c r="AH384" i="1"/>
  <c r="Y384" i="1"/>
  <c r="AG384" i="1"/>
  <c r="X384" i="1"/>
  <c r="AB384" i="1"/>
  <c r="AA384" i="1"/>
  <c r="AF384" i="1"/>
  <c r="AE384" i="1"/>
  <c r="AC384" i="1"/>
  <c r="AH244" i="1"/>
  <c r="Y244" i="1"/>
  <c r="AF244" i="1"/>
  <c r="AE244" i="1"/>
  <c r="Z244" i="1"/>
  <c r="X244" i="1"/>
  <c r="AG244" i="1"/>
  <c r="AA244" i="1"/>
  <c r="AC244" i="1"/>
  <c r="AB244" i="1"/>
  <c r="I607" i="1"/>
  <c r="I142" i="1"/>
  <c r="G329" i="1"/>
  <c r="B330" i="1"/>
  <c r="C330" i="1" s="1"/>
  <c r="F329" i="1"/>
  <c r="E329" i="1"/>
  <c r="D329" i="1"/>
  <c r="H329" i="1"/>
  <c r="AD329" i="1" s="1"/>
  <c r="AF188" i="1"/>
  <c r="AE188" i="1"/>
  <c r="AC188" i="1"/>
  <c r="AB188" i="1"/>
  <c r="AA188" i="1"/>
  <c r="AH188" i="1"/>
  <c r="AG188" i="1"/>
  <c r="Z188" i="1"/>
  <c r="Y188" i="1"/>
  <c r="X188" i="1"/>
  <c r="B442" i="1"/>
  <c r="C442" i="1" s="1"/>
  <c r="F441" i="1"/>
  <c r="H441" i="1"/>
  <c r="AD441" i="1" s="1"/>
  <c r="G441" i="1"/>
  <c r="E441" i="1"/>
  <c r="D441" i="1"/>
  <c r="I85" i="1"/>
  <c r="H385" i="1"/>
  <c r="AD385" i="1" s="1"/>
  <c r="G385" i="1"/>
  <c r="B386" i="1"/>
  <c r="C386" i="1" s="1"/>
  <c r="F385" i="1"/>
  <c r="E385" i="1"/>
  <c r="D385" i="1"/>
  <c r="AA160" i="1"/>
  <c r="Z160" i="1"/>
  <c r="AH160" i="1"/>
  <c r="Y160" i="1"/>
  <c r="AG160" i="1"/>
  <c r="X160" i="1"/>
  <c r="AF160" i="1"/>
  <c r="AB160" i="1"/>
  <c r="AC160" i="1"/>
  <c r="AE160" i="1"/>
  <c r="B246" i="1"/>
  <c r="C246" i="1" s="1"/>
  <c r="G245" i="1"/>
  <c r="E245" i="1"/>
  <c r="D245" i="1"/>
  <c r="F245" i="1"/>
  <c r="H245" i="1"/>
  <c r="AD245" i="1" s="1"/>
  <c r="AC272" i="1"/>
  <c r="AA272" i="1"/>
  <c r="Z272" i="1"/>
  <c r="AB272" i="1"/>
  <c r="Y272" i="1"/>
  <c r="X272" i="1"/>
  <c r="AH272" i="1"/>
  <c r="AG272" i="1"/>
  <c r="AF272" i="1"/>
  <c r="AE272" i="1"/>
  <c r="I174" i="1"/>
  <c r="AF356" i="1"/>
  <c r="AE356" i="1"/>
  <c r="AC356" i="1"/>
  <c r="AB356" i="1"/>
  <c r="AA356" i="1"/>
  <c r="Z356" i="1"/>
  <c r="AH356" i="1"/>
  <c r="AG356" i="1"/>
  <c r="Y356" i="1"/>
  <c r="X356" i="1"/>
  <c r="I403" i="1"/>
  <c r="I637" i="1"/>
  <c r="I461" i="1"/>
  <c r="AA216" i="1"/>
  <c r="Z216" i="1"/>
  <c r="AF216" i="1"/>
  <c r="AE216" i="1"/>
  <c r="AC216" i="1"/>
  <c r="AB216" i="1"/>
  <c r="Y216" i="1"/>
  <c r="AH216" i="1"/>
  <c r="AG216" i="1"/>
  <c r="X216" i="1"/>
  <c r="Z76" i="1"/>
  <c r="AH76" i="1"/>
  <c r="Y76" i="1"/>
  <c r="AG76" i="1"/>
  <c r="AC76" i="1"/>
  <c r="X76" i="1"/>
  <c r="AF76" i="1"/>
  <c r="AE76" i="1"/>
  <c r="AB76" i="1"/>
  <c r="AA76" i="1"/>
  <c r="AH328" i="1"/>
  <c r="Y328" i="1"/>
  <c r="AG328" i="1"/>
  <c r="X328" i="1"/>
  <c r="AF328" i="1"/>
  <c r="AE328" i="1"/>
  <c r="Z328" i="1"/>
  <c r="AC328" i="1"/>
  <c r="AB328" i="1"/>
  <c r="AA328" i="1"/>
  <c r="I203" i="1"/>
  <c r="I113" i="1"/>
  <c r="E189" i="1"/>
  <c r="D189" i="1"/>
  <c r="H189" i="1"/>
  <c r="AD189" i="1" s="1"/>
  <c r="G189" i="1"/>
  <c r="F189" i="1"/>
  <c r="B190" i="1"/>
  <c r="C190" i="1" s="1"/>
  <c r="I491" i="1"/>
  <c r="H301" i="1"/>
  <c r="AD301" i="1" s="1"/>
  <c r="B302" i="1"/>
  <c r="C302" i="1" s="1"/>
  <c r="G301" i="1"/>
  <c r="F301" i="1"/>
  <c r="E301" i="1"/>
  <c r="D301" i="1"/>
  <c r="I230" i="1"/>
  <c r="I347" i="1"/>
  <c r="I57" i="1"/>
  <c r="AG47" i="1"/>
  <c r="X47" i="1"/>
  <c r="AF47" i="1"/>
  <c r="AA47" i="1"/>
  <c r="Z47" i="1"/>
  <c r="Y47" i="1"/>
  <c r="AH47" i="1"/>
  <c r="AC47" i="1"/>
  <c r="AB47" i="1"/>
  <c r="AE47" i="1"/>
  <c r="F48" i="1"/>
  <c r="E48" i="1"/>
  <c r="B49" i="1"/>
  <c r="C49" i="1" s="1"/>
  <c r="G48" i="1"/>
  <c r="D48" i="1"/>
  <c r="H48" i="1"/>
  <c r="AD48" i="1" s="1"/>
  <c r="I26" i="1"/>
  <c r="A18" i="2"/>
  <c r="A23" i="4"/>
  <c r="A24" i="4" s="1"/>
  <c r="A25" i="4" s="1"/>
  <c r="A26" i="4" s="1"/>
  <c r="A27" i="4" s="1"/>
  <c r="B22" i="4"/>
  <c r="C469" i="1" s="1"/>
  <c r="AI160" i="1" l="1"/>
  <c r="AI216" i="1"/>
  <c r="AD161" i="1"/>
  <c r="J744" i="1"/>
  <c r="J222" i="1"/>
  <c r="J396" i="1"/>
  <c r="AI47" i="1"/>
  <c r="AI356" i="1"/>
  <c r="AI244" i="1"/>
  <c r="AI440" i="1"/>
  <c r="AI468" i="1"/>
  <c r="AI439" i="1"/>
  <c r="AI328" i="1"/>
  <c r="AI188" i="1"/>
  <c r="AI384" i="1"/>
  <c r="AI412" i="1"/>
  <c r="AI132" i="1"/>
  <c r="AI300" i="1"/>
  <c r="AI272" i="1"/>
  <c r="AI104" i="1"/>
  <c r="AI76" i="1"/>
  <c r="E119" i="3"/>
  <c r="E98" i="3"/>
  <c r="D497" i="1"/>
  <c r="H497" i="1"/>
  <c r="AD497" i="1" s="1"/>
  <c r="C470" i="1"/>
  <c r="C468" i="1"/>
  <c r="E497" i="1"/>
  <c r="F497" i="1"/>
  <c r="G497" i="1"/>
  <c r="J280" i="1"/>
  <c r="J454" i="1"/>
  <c r="J367" i="1"/>
  <c r="J541" i="1"/>
  <c r="J686" i="1"/>
  <c r="J715" i="1"/>
  <c r="J773" i="1"/>
  <c r="J106" i="1"/>
  <c r="J599" i="1"/>
  <c r="J512" i="1"/>
  <c r="I723" i="1"/>
  <c r="I782" i="1"/>
  <c r="I752" i="1"/>
  <c r="I348" i="1"/>
  <c r="H302" i="1"/>
  <c r="AD302" i="1" s="1"/>
  <c r="B303" i="1"/>
  <c r="C303" i="1" s="1"/>
  <c r="G302" i="1"/>
  <c r="F302" i="1"/>
  <c r="E302" i="1"/>
  <c r="D302" i="1"/>
  <c r="I204" i="1"/>
  <c r="I521" i="1"/>
  <c r="I261" i="1"/>
  <c r="AB441" i="1"/>
  <c r="Z441" i="1"/>
  <c r="Y441" i="1"/>
  <c r="AH441" i="1"/>
  <c r="X441" i="1"/>
  <c r="AG441" i="1"/>
  <c r="AF441" i="1"/>
  <c r="AE441" i="1"/>
  <c r="AC441" i="1"/>
  <c r="AA441" i="1"/>
  <c r="I376" i="1"/>
  <c r="H470" i="1"/>
  <c r="AD470" i="1" s="1"/>
  <c r="E470" i="1"/>
  <c r="F470" i="1"/>
  <c r="D470" i="1"/>
  <c r="G470" i="1"/>
  <c r="B471" i="1"/>
  <c r="C471" i="1" s="1"/>
  <c r="I231" i="1"/>
  <c r="I462" i="1"/>
  <c r="I175" i="1"/>
  <c r="H330" i="1"/>
  <c r="AD330" i="1" s="1"/>
  <c r="B331" i="1"/>
  <c r="C331" i="1" s="1"/>
  <c r="G330" i="1"/>
  <c r="F330" i="1"/>
  <c r="D330" i="1"/>
  <c r="E330" i="1"/>
  <c r="D218" i="1"/>
  <c r="F218" i="1"/>
  <c r="E218" i="1"/>
  <c r="B219" i="1"/>
  <c r="C219" i="1" s="1"/>
  <c r="H218" i="1"/>
  <c r="AD218" i="1" s="1"/>
  <c r="G218" i="1"/>
  <c r="B555" i="1"/>
  <c r="F526" i="1"/>
  <c r="B527" i="1"/>
  <c r="E526" i="1"/>
  <c r="D526" i="1"/>
  <c r="H526" i="1"/>
  <c r="AD526" i="1" s="1"/>
  <c r="G526" i="1"/>
  <c r="AH413" i="1"/>
  <c r="Y413" i="1"/>
  <c r="AG413" i="1"/>
  <c r="X413" i="1"/>
  <c r="AF413" i="1"/>
  <c r="AB413" i="1"/>
  <c r="AA413" i="1"/>
  <c r="Z413" i="1"/>
  <c r="AE413" i="1"/>
  <c r="AC413" i="1"/>
  <c r="H246" i="1"/>
  <c r="AD246" i="1" s="1"/>
  <c r="B247" i="1"/>
  <c r="C247" i="1" s="1"/>
  <c r="G246" i="1"/>
  <c r="F246" i="1"/>
  <c r="E246" i="1"/>
  <c r="D246" i="1"/>
  <c r="AE385" i="1"/>
  <c r="AC385" i="1"/>
  <c r="AB385" i="1"/>
  <c r="AH385" i="1"/>
  <c r="AG385" i="1"/>
  <c r="AF385" i="1"/>
  <c r="AA385" i="1"/>
  <c r="Z385" i="1"/>
  <c r="Y385" i="1"/>
  <c r="X385" i="1"/>
  <c r="H442" i="1"/>
  <c r="AD442" i="1" s="1"/>
  <c r="D442" i="1"/>
  <c r="B443" i="1"/>
  <c r="C443" i="1" s="1"/>
  <c r="G442" i="1"/>
  <c r="F442" i="1"/>
  <c r="E442" i="1"/>
  <c r="G414" i="1"/>
  <c r="B415" i="1"/>
  <c r="C415" i="1" s="1"/>
  <c r="F414" i="1"/>
  <c r="E414" i="1"/>
  <c r="H414" i="1"/>
  <c r="AD414" i="1" s="1"/>
  <c r="D414" i="1"/>
  <c r="F274" i="1"/>
  <c r="D274" i="1"/>
  <c r="G274" i="1"/>
  <c r="E274" i="1"/>
  <c r="H274" i="1"/>
  <c r="AD274" i="1" s="1"/>
  <c r="B275" i="1"/>
  <c r="C275" i="1" s="1"/>
  <c r="I435" i="1"/>
  <c r="Z189" i="1"/>
  <c r="AH189" i="1"/>
  <c r="Y189" i="1"/>
  <c r="AG189" i="1"/>
  <c r="X189" i="1"/>
  <c r="AF189" i="1"/>
  <c r="AE189" i="1"/>
  <c r="AB189" i="1"/>
  <c r="AA189" i="1"/>
  <c r="AC189" i="1"/>
  <c r="I492" i="1"/>
  <c r="I638" i="1"/>
  <c r="I86" i="1"/>
  <c r="I319" i="1"/>
  <c r="H358" i="1"/>
  <c r="AD358" i="1" s="1"/>
  <c r="F358" i="1"/>
  <c r="E358" i="1"/>
  <c r="D358" i="1"/>
  <c r="B359" i="1"/>
  <c r="C359" i="1" s="1"/>
  <c r="G358" i="1"/>
  <c r="I550" i="1"/>
  <c r="AA357" i="1"/>
  <c r="Z357" i="1"/>
  <c r="AF357" i="1"/>
  <c r="AE357" i="1"/>
  <c r="AC357" i="1"/>
  <c r="AB357" i="1"/>
  <c r="AH357" i="1"/>
  <c r="AG357" i="1"/>
  <c r="Y357" i="1"/>
  <c r="X357" i="1"/>
  <c r="AC77" i="1"/>
  <c r="AB77" i="1"/>
  <c r="AA77" i="1"/>
  <c r="AG77" i="1"/>
  <c r="Z77" i="1"/>
  <c r="X77" i="1"/>
  <c r="AH77" i="1"/>
  <c r="Y77" i="1"/>
  <c r="AF77" i="1"/>
  <c r="AE77" i="1"/>
  <c r="AC301" i="1"/>
  <c r="AB301" i="1"/>
  <c r="AA301" i="1"/>
  <c r="Z301" i="1"/>
  <c r="AH301" i="1"/>
  <c r="Y301" i="1"/>
  <c r="AF301" i="1"/>
  <c r="AE301" i="1"/>
  <c r="X301" i="1"/>
  <c r="AG301" i="1"/>
  <c r="D386" i="1"/>
  <c r="B387" i="1"/>
  <c r="C387" i="1" s="1"/>
  <c r="H386" i="1"/>
  <c r="AD386" i="1" s="1"/>
  <c r="G386" i="1"/>
  <c r="F386" i="1"/>
  <c r="E386" i="1"/>
  <c r="I143" i="1"/>
  <c r="AG273" i="1"/>
  <c r="X273" i="1"/>
  <c r="AE273" i="1"/>
  <c r="AC273" i="1"/>
  <c r="AB273" i="1"/>
  <c r="AA273" i="1"/>
  <c r="Z273" i="1"/>
  <c r="Y273" i="1"/>
  <c r="AF273" i="1"/>
  <c r="AH273" i="1"/>
  <c r="AF469" i="1"/>
  <c r="AB469" i="1"/>
  <c r="AC469" i="1"/>
  <c r="AA469" i="1"/>
  <c r="Z469" i="1"/>
  <c r="Y469" i="1"/>
  <c r="AH469" i="1"/>
  <c r="AE469" i="1"/>
  <c r="X469" i="1"/>
  <c r="AG469" i="1"/>
  <c r="I404" i="1"/>
  <c r="AB245" i="1"/>
  <c r="Z245" i="1"/>
  <c r="AH245" i="1"/>
  <c r="Y245" i="1"/>
  <c r="AE245" i="1"/>
  <c r="AC245" i="1"/>
  <c r="AA245" i="1"/>
  <c r="X245" i="1"/>
  <c r="AG245" i="1"/>
  <c r="AF245" i="1"/>
  <c r="AC329" i="1"/>
  <c r="AB329" i="1"/>
  <c r="AA329" i="1"/>
  <c r="Z329" i="1"/>
  <c r="AH329" i="1"/>
  <c r="AG329" i="1"/>
  <c r="AF329" i="1"/>
  <c r="AE329" i="1"/>
  <c r="Y329" i="1"/>
  <c r="X329" i="1"/>
  <c r="AE217" i="1"/>
  <c r="AC217" i="1"/>
  <c r="AF217" i="1"/>
  <c r="AB217" i="1"/>
  <c r="AA217" i="1"/>
  <c r="Z217" i="1"/>
  <c r="Y217" i="1"/>
  <c r="AH217" i="1"/>
  <c r="AG217" i="1"/>
  <c r="X217" i="1"/>
  <c r="AE161" i="1"/>
  <c r="AC161" i="1"/>
  <c r="AB161" i="1"/>
  <c r="AA161" i="1"/>
  <c r="Z161" i="1"/>
  <c r="X161" i="1"/>
  <c r="AH161" i="1"/>
  <c r="AG161" i="1"/>
  <c r="AF161" i="1"/>
  <c r="Y161" i="1"/>
  <c r="I114" i="1"/>
  <c r="D162" i="1"/>
  <c r="H162" i="1"/>
  <c r="F162" i="1"/>
  <c r="B163" i="1"/>
  <c r="C163" i="1" s="1"/>
  <c r="E162" i="1"/>
  <c r="G162" i="1"/>
  <c r="B499" i="1"/>
  <c r="H498" i="1"/>
  <c r="AD498" i="1" s="1"/>
  <c r="D498" i="1"/>
  <c r="E498" i="1"/>
  <c r="G498" i="1"/>
  <c r="F498" i="1"/>
  <c r="I694" i="1"/>
  <c r="AH105" i="1"/>
  <c r="Y105" i="1"/>
  <c r="AB105" i="1"/>
  <c r="AG105" i="1"/>
  <c r="X105" i="1"/>
  <c r="AF105" i="1"/>
  <c r="AE105" i="1"/>
  <c r="AC105" i="1"/>
  <c r="AA105" i="1"/>
  <c r="Z105" i="1"/>
  <c r="B135" i="1"/>
  <c r="C135" i="1" s="1"/>
  <c r="G134" i="1"/>
  <c r="D134" i="1"/>
  <c r="H134" i="1"/>
  <c r="AD134" i="1" s="1"/>
  <c r="F134" i="1"/>
  <c r="E134" i="1"/>
  <c r="H190" i="1"/>
  <c r="AD190" i="1" s="1"/>
  <c r="B191" i="1"/>
  <c r="C191" i="1" s="1"/>
  <c r="G190" i="1"/>
  <c r="F190" i="1"/>
  <c r="E190" i="1"/>
  <c r="D190" i="1"/>
  <c r="I608" i="1"/>
  <c r="H78" i="1"/>
  <c r="AD78" i="1" s="1"/>
  <c r="B79" i="1"/>
  <c r="C79" i="1" s="1"/>
  <c r="G78" i="1"/>
  <c r="F78" i="1"/>
  <c r="E78" i="1"/>
  <c r="D78" i="1"/>
  <c r="I579" i="1"/>
  <c r="I290" i="1"/>
  <c r="I665" i="1"/>
  <c r="B107" i="1"/>
  <c r="C107" i="1" s="1"/>
  <c r="G106" i="1"/>
  <c r="F106" i="1"/>
  <c r="E106" i="1"/>
  <c r="D106" i="1"/>
  <c r="H106" i="1"/>
  <c r="AD106" i="1" s="1"/>
  <c r="AH133" i="1"/>
  <c r="Y133" i="1"/>
  <c r="AE133" i="1"/>
  <c r="AG133" i="1"/>
  <c r="AF133" i="1"/>
  <c r="AC133" i="1"/>
  <c r="AB133" i="1"/>
  <c r="AA133" i="1"/>
  <c r="Z133" i="1"/>
  <c r="X133" i="1"/>
  <c r="H49" i="1"/>
  <c r="AD49" i="1" s="1"/>
  <c r="D49" i="1"/>
  <c r="F49" i="1"/>
  <c r="E49" i="1"/>
  <c r="G49" i="1"/>
  <c r="B50" i="1"/>
  <c r="C50" i="1" s="1"/>
  <c r="AA48" i="1"/>
  <c r="Z48" i="1"/>
  <c r="AE48" i="1"/>
  <c r="AC48" i="1"/>
  <c r="AB48" i="1"/>
  <c r="Y48" i="1"/>
  <c r="X48" i="1"/>
  <c r="AG48" i="1"/>
  <c r="AF48" i="1"/>
  <c r="AH48" i="1"/>
  <c r="I58" i="1"/>
  <c r="I27" i="1"/>
  <c r="A19" i="2"/>
  <c r="B24" i="4"/>
  <c r="B27" i="4"/>
  <c r="A28" i="4"/>
  <c r="A29" i="4" s="1"/>
  <c r="A30" i="4" s="1"/>
  <c r="A31" i="4" s="1"/>
  <c r="B23" i="4"/>
  <c r="C526" i="1" s="1"/>
  <c r="AI161" i="1" l="1"/>
  <c r="AI217" i="1"/>
  <c r="AI301" i="1"/>
  <c r="AD162" i="1"/>
  <c r="J484" i="1"/>
  <c r="J252" i="1"/>
  <c r="J368" i="1"/>
  <c r="AI48" i="1"/>
  <c r="AI329" i="1"/>
  <c r="AI245" i="1"/>
  <c r="AI357" i="1"/>
  <c r="AI189" i="1"/>
  <c r="AI413" i="1"/>
  <c r="AI441" i="1"/>
  <c r="AI105" i="1"/>
  <c r="AI469" i="1"/>
  <c r="AI385" i="1"/>
  <c r="AI273" i="1"/>
  <c r="Y497" i="1"/>
  <c r="AI133" i="1"/>
  <c r="AI77" i="1"/>
  <c r="AA497" i="1"/>
  <c r="X497" i="1"/>
  <c r="AB497" i="1"/>
  <c r="Z497" i="1"/>
  <c r="AC497" i="1"/>
  <c r="AE497" i="1"/>
  <c r="AF497" i="1"/>
  <c r="AG497" i="1"/>
  <c r="AH497" i="1"/>
  <c r="E99" i="3"/>
  <c r="C499" i="1"/>
  <c r="C497" i="1"/>
  <c r="C498" i="1"/>
  <c r="C527" i="1"/>
  <c r="J455" i="1"/>
  <c r="J107" i="1"/>
  <c r="J600" i="1"/>
  <c r="J745" i="1"/>
  <c r="J397" i="1"/>
  <c r="J687" i="1"/>
  <c r="J658" i="1"/>
  <c r="J369" i="1"/>
  <c r="J426" i="1"/>
  <c r="J310" i="1"/>
  <c r="J136" i="1"/>
  <c r="I783" i="1"/>
  <c r="I753" i="1"/>
  <c r="I724" i="1"/>
  <c r="AF358" i="1"/>
  <c r="AE358" i="1"/>
  <c r="AC358" i="1"/>
  <c r="AB358" i="1"/>
  <c r="AA358" i="1"/>
  <c r="Z358" i="1"/>
  <c r="AH358" i="1"/>
  <c r="AG358" i="1"/>
  <c r="Y358" i="1"/>
  <c r="X358" i="1"/>
  <c r="I695" i="1"/>
  <c r="I320" i="1"/>
  <c r="I176" i="1"/>
  <c r="I493" i="1"/>
  <c r="I609" i="1"/>
  <c r="G499" i="1"/>
  <c r="B500" i="1"/>
  <c r="C500" i="1" s="1"/>
  <c r="F499" i="1"/>
  <c r="E499" i="1"/>
  <c r="D499" i="1"/>
  <c r="H499" i="1"/>
  <c r="AD499" i="1" s="1"/>
  <c r="H387" i="1"/>
  <c r="AD387" i="1" s="1"/>
  <c r="G387" i="1"/>
  <c r="B388" i="1"/>
  <c r="C388" i="1" s="1"/>
  <c r="F387" i="1"/>
  <c r="E387" i="1"/>
  <c r="D387" i="1"/>
  <c r="I551" i="1"/>
  <c r="H527" i="1"/>
  <c r="AD527" i="1" s="1"/>
  <c r="F527" i="1"/>
  <c r="E527" i="1"/>
  <c r="B528" i="1"/>
  <c r="C528" i="1" s="1"/>
  <c r="D527" i="1"/>
  <c r="G527" i="1"/>
  <c r="E107" i="1"/>
  <c r="H107" i="1"/>
  <c r="AD107" i="1" s="1"/>
  <c r="B108" i="1"/>
  <c r="C108" i="1" s="1"/>
  <c r="G107" i="1"/>
  <c r="F107" i="1"/>
  <c r="D107" i="1"/>
  <c r="I115" i="1"/>
  <c r="I666" i="1"/>
  <c r="D555" i="1"/>
  <c r="B556" i="1"/>
  <c r="B584" i="1"/>
  <c r="E555" i="1"/>
  <c r="H555" i="1"/>
  <c r="AD555" i="1" s="1"/>
  <c r="G555" i="1"/>
  <c r="F555" i="1"/>
  <c r="I262" i="1"/>
  <c r="H191" i="1"/>
  <c r="AD191" i="1" s="1"/>
  <c r="B192" i="1"/>
  <c r="C192" i="1" s="1"/>
  <c r="G191" i="1"/>
  <c r="F191" i="1"/>
  <c r="E191" i="1"/>
  <c r="D191" i="1"/>
  <c r="AC190" i="1"/>
  <c r="AB190" i="1"/>
  <c r="AA190" i="1"/>
  <c r="Z190" i="1"/>
  <c r="AH190" i="1"/>
  <c r="Y190" i="1"/>
  <c r="AE190" i="1"/>
  <c r="X190" i="1"/>
  <c r="AG190" i="1"/>
  <c r="AF190" i="1"/>
  <c r="AB134" i="1"/>
  <c r="AH134" i="1"/>
  <c r="Y134" i="1"/>
  <c r="AG134" i="1"/>
  <c r="AF134" i="1"/>
  <c r="AE134" i="1"/>
  <c r="AC134" i="1"/>
  <c r="AA134" i="1"/>
  <c r="Z134" i="1"/>
  <c r="X134" i="1"/>
  <c r="B164" i="1"/>
  <c r="C164" i="1" s="1"/>
  <c r="G163" i="1"/>
  <c r="F163" i="1"/>
  <c r="E163" i="1"/>
  <c r="D163" i="1"/>
  <c r="H163" i="1"/>
  <c r="I144" i="1"/>
  <c r="E359" i="1"/>
  <c r="D359" i="1"/>
  <c r="G359" i="1"/>
  <c r="F359" i="1"/>
  <c r="H359" i="1"/>
  <c r="AD359" i="1" s="1"/>
  <c r="B360" i="1"/>
  <c r="C360" i="1" s="1"/>
  <c r="I463" i="1"/>
  <c r="AE470" i="1"/>
  <c r="AC470" i="1"/>
  <c r="AB470" i="1"/>
  <c r="Y470" i="1"/>
  <c r="AH470" i="1"/>
  <c r="AG470" i="1"/>
  <c r="AF470" i="1"/>
  <c r="AA470" i="1"/>
  <c r="Z470" i="1"/>
  <c r="X470" i="1"/>
  <c r="AG330" i="1"/>
  <c r="X330" i="1"/>
  <c r="AF330" i="1"/>
  <c r="AE330" i="1"/>
  <c r="AC330" i="1"/>
  <c r="Z330" i="1"/>
  <c r="Y330" i="1"/>
  <c r="AH330" i="1"/>
  <c r="AB330" i="1"/>
  <c r="AA330" i="1"/>
  <c r="AB106" i="1"/>
  <c r="AA106" i="1"/>
  <c r="Z106" i="1"/>
  <c r="AH106" i="1"/>
  <c r="Y106" i="1"/>
  <c r="AG106" i="1"/>
  <c r="X106" i="1"/>
  <c r="AF106" i="1"/>
  <c r="AE106" i="1"/>
  <c r="AC106" i="1"/>
  <c r="AC414" i="1"/>
  <c r="AB414" i="1"/>
  <c r="AA414" i="1"/>
  <c r="AH414" i="1"/>
  <c r="AG414" i="1"/>
  <c r="AF414" i="1"/>
  <c r="AE414" i="1"/>
  <c r="Z414" i="1"/>
  <c r="Y414" i="1"/>
  <c r="X414" i="1"/>
  <c r="B444" i="1"/>
  <c r="C444" i="1" s="1"/>
  <c r="F443" i="1"/>
  <c r="H443" i="1"/>
  <c r="AD443" i="1" s="1"/>
  <c r="G443" i="1"/>
  <c r="E443" i="1"/>
  <c r="D443" i="1"/>
  <c r="AH218" i="1"/>
  <c r="Y218" i="1"/>
  <c r="AG218" i="1"/>
  <c r="X218" i="1"/>
  <c r="AC218" i="1"/>
  <c r="AB218" i="1"/>
  <c r="AA218" i="1"/>
  <c r="Z218" i="1"/>
  <c r="AF218" i="1"/>
  <c r="AE218" i="1"/>
  <c r="F303" i="1"/>
  <c r="E303" i="1"/>
  <c r="D303" i="1"/>
  <c r="H303" i="1"/>
  <c r="AD303" i="1" s="1"/>
  <c r="G303" i="1"/>
  <c r="B304" i="1"/>
  <c r="C304" i="1" s="1"/>
  <c r="AH162" i="1"/>
  <c r="Y162" i="1"/>
  <c r="AG162" i="1"/>
  <c r="X162" i="1"/>
  <c r="AF162" i="1"/>
  <c r="AE162" i="1"/>
  <c r="AC162" i="1"/>
  <c r="AA162" i="1"/>
  <c r="AB162" i="1"/>
  <c r="Z162" i="1"/>
  <c r="B276" i="1"/>
  <c r="C276" i="1" s="1"/>
  <c r="G275" i="1"/>
  <c r="F275" i="1"/>
  <c r="H275" i="1"/>
  <c r="AD275" i="1" s="1"/>
  <c r="E275" i="1"/>
  <c r="D275" i="1"/>
  <c r="E247" i="1"/>
  <c r="B248" i="1"/>
  <c r="C248" i="1" s="1"/>
  <c r="H247" i="1"/>
  <c r="AD247" i="1" s="1"/>
  <c r="G247" i="1"/>
  <c r="F247" i="1"/>
  <c r="D247" i="1"/>
  <c r="B220" i="1"/>
  <c r="C220" i="1" s="1"/>
  <c r="G219" i="1"/>
  <c r="F219" i="1"/>
  <c r="E219" i="1"/>
  <c r="D219" i="1"/>
  <c r="H219" i="1"/>
  <c r="AD219" i="1" s="1"/>
  <c r="I377" i="1"/>
  <c r="AG302" i="1"/>
  <c r="X302" i="1"/>
  <c r="AF302" i="1"/>
  <c r="AE302" i="1"/>
  <c r="AC302" i="1"/>
  <c r="AB302" i="1"/>
  <c r="Z302" i="1"/>
  <c r="Y302" i="1"/>
  <c r="AH302" i="1"/>
  <c r="AA302" i="1"/>
  <c r="AH498" i="1"/>
  <c r="Y498" i="1"/>
  <c r="AG498" i="1"/>
  <c r="X498" i="1"/>
  <c r="AF498" i="1"/>
  <c r="AA498" i="1"/>
  <c r="AE498" i="1"/>
  <c r="AC498" i="1"/>
  <c r="AB498" i="1"/>
  <c r="Z498" i="1"/>
  <c r="Z386" i="1"/>
  <c r="AH386" i="1"/>
  <c r="Y386" i="1"/>
  <c r="AG386" i="1"/>
  <c r="X386" i="1"/>
  <c r="AF386" i="1"/>
  <c r="AE386" i="1"/>
  <c r="AB386" i="1"/>
  <c r="AA386" i="1"/>
  <c r="AC386" i="1"/>
  <c r="I291" i="1"/>
  <c r="F79" i="1"/>
  <c r="E79" i="1"/>
  <c r="D79" i="1"/>
  <c r="B80" i="1"/>
  <c r="C80" i="1" s="1"/>
  <c r="H79" i="1"/>
  <c r="AD79" i="1" s="1"/>
  <c r="G79" i="1"/>
  <c r="I87" i="1"/>
  <c r="I436" i="1"/>
  <c r="AB526" i="1"/>
  <c r="AA526" i="1"/>
  <c r="Z526" i="1"/>
  <c r="AH526" i="1"/>
  <c r="Y526" i="1"/>
  <c r="AG526" i="1"/>
  <c r="AF526" i="1"/>
  <c r="AE526" i="1"/>
  <c r="AC526" i="1"/>
  <c r="X526" i="1"/>
  <c r="I232" i="1"/>
  <c r="I522" i="1"/>
  <c r="AG78" i="1"/>
  <c r="X78" i="1"/>
  <c r="AF78" i="1"/>
  <c r="AE78" i="1"/>
  <c r="AA78" i="1"/>
  <c r="AC78" i="1"/>
  <c r="AB78" i="1"/>
  <c r="AH78" i="1"/>
  <c r="Z78" i="1"/>
  <c r="Y78" i="1"/>
  <c r="I405" i="1"/>
  <c r="I580" i="1"/>
  <c r="B136" i="1"/>
  <c r="C136" i="1" s="1"/>
  <c r="G135" i="1"/>
  <c r="H135" i="1"/>
  <c r="AD135" i="1" s="1"/>
  <c r="F135" i="1"/>
  <c r="E135" i="1"/>
  <c r="D135" i="1"/>
  <c r="I639" i="1"/>
  <c r="AA274" i="1"/>
  <c r="AH274" i="1"/>
  <c r="Y274" i="1"/>
  <c r="AG274" i="1"/>
  <c r="X274" i="1"/>
  <c r="AF274" i="1"/>
  <c r="AE274" i="1"/>
  <c r="AC274" i="1"/>
  <c r="AB274" i="1"/>
  <c r="Z274" i="1"/>
  <c r="AG442" i="1"/>
  <c r="X442" i="1"/>
  <c r="Y442" i="1"/>
  <c r="AH442" i="1"/>
  <c r="AF442" i="1"/>
  <c r="AC442" i="1"/>
  <c r="AB442" i="1"/>
  <c r="AA442" i="1"/>
  <c r="Z442" i="1"/>
  <c r="AE442" i="1"/>
  <c r="AF246" i="1"/>
  <c r="AC246" i="1"/>
  <c r="AB246" i="1"/>
  <c r="AH246" i="1"/>
  <c r="AG246" i="1"/>
  <c r="AE246" i="1"/>
  <c r="AA246" i="1"/>
  <c r="Y246" i="1"/>
  <c r="X246" i="1"/>
  <c r="Z246" i="1"/>
  <c r="F331" i="1"/>
  <c r="E331" i="1"/>
  <c r="D331" i="1"/>
  <c r="G331" i="1"/>
  <c r="H331" i="1"/>
  <c r="AD331" i="1" s="1"/>
  <c r="B332" i="1"/>
  <c r="C332" i="1" s="1"/>
  <c r="D471" i="1"/>
  <c r="E471" i="1"/>
  <c r="B472" i="1"/>
  <c r="C472" i="1" s="1"/>
  <c r="H471" i="1"/>
  <c r="AD471" i="1" s="1"/>
  <c r="G471" i="1"/>
  <c r="F471" i="1"/>
  <c r="H415" i="1"/>
  <c r="AD415" i="1" s="1"/>
  <c r="G415" i="1"/>
  <c r="F415" i="1"/>
  <c r="E415" i="1"/>
  <c r="D415" i="1"/>
  <c r="B416" i="1"/>
  <c r="C416" i="1" s="1"/>
  <c r="I205" i="1"/>
  <c r="I349" i="1"/>
  <c r="D50" i="1"/>
  <c r="B51" i="1"/>
  <c r="C51" i="1" s="1"/>
  <c r="G50" i="1"/>
  <c r="F50" i="1"/>
  <c r="E50" i="1"/>
  <c r="H50" i="1"/>
  <c r="AD50" i="1" s="1"/>
  <c r="I59" i="1"/>
  <c r="AE49" i="1"/>
  <c r="AC49" i="1"/>
  <c r="AH49" i="1"/>
  <c r="Y49" i="1"/>
  <c r="AG49" i="1"/>
  <c r="AF49" i="1"/>
  <c r="AB49" i="1"/>
  <c r="AA49" i="1"/>
  <c r="Z49" i="1"/>
  <c r="X49" i="1"/>
  <c r="I28" i="1"/>
  <c r="A20" i="2"/>
  <c r="B25" i="4"/>
  <c r="C555" i="1" s="1"/>
  <c r="AI246" i="1" l="1"/>
  <c r="AI162" i="1"/>
  <c r="AI218" i="1"/>
  <c r="AD163" i="1"/>
  <c r="J572" i="1"/>
  <c r="AI49" i="1"/>
  <c r="AI526" i="1"/>
  <c r="AI386" i="1"/>
  <c r="AI358" i="1"/>
  <c r="AI106" i="1"/>
  <c r="AI274" i="1"/>
  <c r="AI470" i="1"/>
  <c r="AI134" i="1"/>
  <c r="AI442" i="1"/>
  <c r="AI498" i="1"/>
  <c r="AI302" i="1"/>
  <c r="AI414" i="1"/>
  <c r="AI330" i="1"/>
  <c r="AI190" i="1"/>
  <c r="AI497" i="1"/>
  <c r="AI78" i="1"/>
  <c r="C556" i="1"/>
  <c r="J137" i="1"/>
  <c r="J659" i="1"/>
  <c r="J514" i="1"/>
  <c r="J688" i="1"/>
  <c r="I754" i="1"/>
  <c r="I784" i="1"/>
  <c r="I725" i="1"/>
  <c r="I233" i="1"/>
  <c r="I292" i="1"/>
  <c r="G500" i="1"/>
  <c r="E500" i="1"/>
  <c r="D500" i="1"/>
  <c r="H500" i="1"/>
  <c r="AD500" i="1" s="1"/>
  <c r="F500" i="1"/>
  <c r="B501" i="1"/>
  <c r="C501" i="1" s="1"/>
  <c r="I206" i="1"/>
  <c r="AA331" i="1"/>
  <c r="Z331" i="1"/>
  <c r="AH331" i="1"/>
  <c r="Y331" i="1"/>
  <c r="AG331" i="1"/>
  <c r="X331" i="1"/>
  <c r="AF331" i="1"/>
  <c r="AE331" i="1"/>
  <c r="AC331" i="1"/>
  <c r="AB331" i="1"/>
  <c r="I406" i="1"/>
  <c r="I378" i="1"/>
  <c r="AB443" i="1"/>
  <c r="AG443" i="1"/>
  <c r="AF443" i="1"/>
  <c r="AE443" i="1"/>
  <c r="X443" i="1"/>
  <c r="AH443" i="1"/>
  <c r="AC443" i="1"/>
  <c r="AA443" i="1"/>
  <c r="Z443" i="1"/>
  <c r="Y443" i="1"/>
  <c r="E108" i="1"/>
  <c r="D108" i="1"/>
  <c r="H108" i="1"/>
  <c r="AD108" i="1" s="1"/>
  <c r="G108" i="1"/>
  <c r="F108" i="1"/>
  <c r="B109" i="1"/>
  <c r="C109" i="1" s="1"/>
  <c r="AE527" i="1"/>
  <c r="Z527" i="1"/>
  <c r="Y527" i="1"/>
  <c r="AH527" i="1"/>
  <c r="X527" i="1"/>
  <c r="AG527" i="1"/>
  <c r="AC527" i="1"/>
  <c r="AA527" i="1"/>
  <c r="AF527" i="1"/>
  <c r="AB527" i="1"/>
  <c r="AE387" i="1"/>
  <c r="AC387" i="1"/>
  <c r="AB387" i="1"/>
  <c r="AF387" i="1"/>
  <c r="AA387" i="1"/>
  <c r="Z387" i="1"/>
  <c r="Y387" i="1"/>
  <c r="X387" i="1"/>
  <c r="AH387" i="1"/>
  <c r="AG387" i="1"/>
  <c r="D220" i="1"/>
  <c r="G220" i="1"/>
  <c r="F220" i="1"/>
  <c r="E220" i="1"/>
  <c r="B221" i="1"/>
  <c r="C221" i="1" s="1"/>
  <c r="H220" i="1"/>
  <c r="AD220" i="1" s="1"/>
  <c r="I581" i="1"/>
  <c r="AA79" i="1"/>
  <c r="Z79" i="1"/>
  <c r="Y79" i="1"/>
  <c r="AH79" i="1"/>
  <c r="AG79" i="1"/>
  <c r="X79" i="1"/>
  <c r="AE79" i="1"/>
  <c r="AF79" i="1"/>
  <c r="AC79" i="1"/>
  <c r="AB79" i="1"/>
  <c r="AE219" i="1"/>
  <c r="AB219" i="1"/>
  <c r="AA219" i="1"/>
  <c r="AF219" i="1"/>
  <c r="AC219" i="1"/>
  <c r="Z219" i="1"/>
  <c r="Y219" i="1"/>
  <c r="X219" i="1"/>
  <c r="AH219" i="1"/>
  <c r="AG219" i="1"/>
  <c r="I667" i="1"/>
  <c r="AF107" i="1"/>
  <c r="AE107" i="1"/>
  <c r="AC107" i="1"/>
  <c r="AB107" i="1"/>
  <c r="Z107" i="1"/>
  <c r="AA107" i="1"/>
  <c r="AG107" i="1"/>
  <c r="Y107" i="1"/>
  <c r="X107" i="1"/>
  <c r="AH107" i="1"/>
  <c r="I552" i="1"/>
  <c r="I610" i="1"/>
  <c r="I350" i="1"/>
  <c r="I263" i="1"/>
  <c r="I321" i="1"/>
  <c r="G416" i="1"/>
  <c r="B417" i="1"/>
  <c r="C417" i="1" s="1"/>
  <c r="F416" i="1"/>
  <c r="E416" i="1"/>
  <c r="H416" i="1"/>
  <c r="AD416" i="1" s="1"/>
  <c r="D416" i="1"/>
  <c r="I437" i="1"/>
  <c r="H80" i="1"/>
  <c r="AD80" i="1" s="1"/>
  <c r="B81" i="1"/>
  <c r="C81" i="1" s="1"/>
  <c r="G80" i="1"/>
  <c r="F80" i="1"/>
  <c r="E80" i="1"/>
  <c r="D80" i="1"/>
  <c r="Z247" i="1"/>
  <c r="AG247" i="1"/>
  <c r="X247" i="1"/>
  <c r="AF247" i="1"/>
  <c r="Y247" i="1"/>
  <c r="AH247" i="1"/>
  <c r="AE247" i="1"/>
  <c r="AC247" i="1"/>
  <c r="AB247" i="1"/>
  <c r="AA247" i="1"/>
  <c r="D276" i="1"/>
  <c r="B277" i="1"/>
  <c r="C277" i="1" s="1"/>
  <c r="H276" i="1"/>
  <c r="AD276" i="1" s="1"/>
  <c r="G276" i="1"/>
  <c r="F276" i="1"/>
  <c r="E276" i="1"/>
  <c r="G444" i="1"/>
  <c r="F444" i="1"/>
  <c r="E444" i="1"/>
  <c r="H444" i="1"/>
  <c r="AD444" i="1" s="1"/>
  <c r="D444" i="1"/>
  <c r="B445" i="1"/>
  <c r="C445" i="1" s="1"/>
  <c r="AH555" i="1"/>
  <c r="Y555" i="1"/>
  <c r="AG555" i="1"/>
  <c r="X555" i="1"/>
  <c r="AB555" i="1"/>
  <c r="Z555" i="1"/>
  <c r="AF555" i="1"/>
  <c r="AE555" i="1"/>
  <c r="AC555" i="1"/>
  <c r="AA555" i="1"/>
  <c r="I696" i="1"/>
  <c r="I464" i="1"/>
  <c r="H164" i="1"/>
  <c r="B165" i="1"/>
  <c r="C165" i="1" s="1"/>
  <c r="G164" i="1"/>
  <c r="F164" i="1"/>
  <c r="E164" i="1"/>
  <c r="D164" i="1"/>
  <c r="I116" i="1"/>
  <c r="AC499" i="1"/>
  <c r="AB499" i="1"/>
  <c r="AA499" i="1"/>
  <c r="AG499" i="1"/>
  <c r="AE499" i="1"/>
  <c r="Z499" i="1"/>
  <c r="AF499" i="1"/>
  <c r="Y499" i="1"/>
  <c r="X499" i="1"/>
  <c r="AH499" i="1"/>
  <c r="Z471" i="1"/>
  <c r="AH471" i="1"/>
  <c r="Y471" i="1"/>
  <c r="AC471" i="1"/>
  <c r="X471" i="1"/>
  <c r="AG471" i="1"/>
  <c r="AF471" i="1"/>
  <c r="AE471" i="1"/>
  <c r="AB471" i="1"/>
  <c r="AA471" i="1"/>
  <c r="AF135" i="1"/>
  <c r="AB135" i="1"/>
  <c r="AH135" i="1"/>
  <c r="AG135" i="1"/>
  <c r="AE135" i="1"/>
  <c r="AC135" i="1"/>
  <c r="AA135" i="1"/>
  <c r="Z135" i="1"/>
  <c r="Y135" i="1"/>
  <c r="X135" i="1"/>
  <c r="H248" i="1"/>
  <c r="AD248" i="1" s="1"/>
  <c r="F248" i="1"/>
  <c r="E248" i="1"/>
  <c r="B249" i="1"/>
  <c r="C249" i="1" s="1"/>
  <c r="D248" i="1"/>
  <c r="G248" i="1"/>
  <c r="I88" i="1"/>
  <c r="I145" i="1"/>
  <c r="F192" i="1"/>
  <c r="E192" i="1"/>
  <c r="D192" i="1"/>
  <c r="H192" i="1"/>
  <c r="AD192" i="1" s="1"/>
  <c r="G192" i="1"/>
  <c r="B193" i="1"/>
  <c r="C193" i="1" s="1"/>
  <c r="G584" i="1"/>
  <c r="B585" i="1"/>
  <c r="F584" i="1"/>
  <c r="E584" i="1"/>
  <c r="B613" i="1"/>
  <c r="H584" i="1"/>
  <c r="AD584" i="1" s="1"/>
  <c r="D584" i="1"/>
  <c r="I494" i="1"/>
  <c r="AH415" i="1"/>
  <c r="Y415" i="1"/>
  <c r="AG415" i="1"/>
  <c r="X415" i="1"/>
  <c r="AF415" i="1"/>
  <c r="AE415" i="1"/>
  <c r="AC415" i="1"/>
  <c r="AB415" i="1"/>
  <c r="AA415" i="1"/>
  <c r="Z415" i="1"/>
  <c r="H332" i="1"/>
  <c r="AD332" i="1" s="1"/>
  <c r="B333" i="1"/>
  <c r="C333" i="1" s="1"/>
  <c r="G332" i="1"/>
  <c r="F332" i="1"/>
  <c r="E332" i="1"/>
  <c r="D332" i="1"/>
  <c r="AE275" i="1"/>
  <c r="AB275" i="1"/>
  <c r="AA275" i="1"/>
  <c r="AH275" i="1"/>
  <c r="AG275" i="1"/>
  <c r="AF275" i="1"/>
  <c r="AC275" i="1"/>
  <c r="Y275" i="1"/>
  <c r="X275" i="1"/>
  <c r="Z275" i="1"/>
  <c r="AA303" i="1"/>
  <c r="Z303" i="1"/>
  <c r="AH303" i="1"/>
  <c r="Y303" i="1"/>
  <c r="AG303" i="1"/>
  <c r="X303" i="1"/>
  <c r="AF303" i="1"/>
  <c r="AE303" i="1"/>
  <c r="AC303" i="1"/>
  <c r="AB303" i="1"/>
  <c r="H472" i="1"/>
  <c r="AD472" i="1" s="1"/>
  <c r="G472" i="1"/>
  <c r="E472" i="1"/>
  <c r="B473" i="1"/>
  <c r="C473" i="1" s="1"/>
  <c r="D472" i="1"/>
  <c r="F472" i="1"/>
  <c r="I640" i="1"/>
  <c r="E136" i="1"/>
  <c r="H136" i="1"/>
  <c r="AD136" i="1" s="1"/>
  <c r="G136" i="1"/>
  <c r="F136" i="1"/>
  <c r="D136" i="1"/>
  <c r="B137" i="1"/>
  <c r="C137" i="1" s="1"/>
  <c r="I523" i="1"/>
  <c r="H304" i="1"/>
  <c r="AD304" i="1" s="1"/>
  <c r="B305" i="1"/>
  <c r="C305" i="1" s="1"/>
  <c r="G304" i="1"/>
  <c r="F304" i="1"/>
  <c r="E304" i="1"/>
  <c r="D304" i="1"/>
  <c r="H360" i="1"/>
  <c r="AD360" i="1" s="1"/>
  <c r="B361" i="1"/>
  <c r="C361" i="1" s="1"/>
  <c r="G360" i="1"/>
  <c r="F360" i="1"/>
  <c r="E360" i="1"/>
  <c r="D360" i="1"/>
  <c r="AG191" i="1"/>
  <c r="X191" i="1"/>
  <c r="AF191" i="1"/>
  <c r="AE191" i="1"/>
  <c r="AC191" i="1"/>
  <c r="AB191" i="1"/>
  <c r="Y191" i="1"/>
  <c r="AH191" i="1"/>
  <c r="AA191" i="1"/>
  <c r="Z191" i="1"/>
  <c r="G556" i="1"/>
  <c r="B557" i="1"/>
  <c r="C557" i="1" s="1"/>
  <c r="F556" i="1"/>
  <c r="D556" i="1"/>
  <c r="H556" i="1"/>
  <c r="AD556" i="1" s="1"/>
  <c r="E556" i="1"/>
  <c r="D528" i="1"/>
  <c r="H528" i="1"/>
  <c r="AD528" i="1" s="1"/>
  <c r="G528" i="1"/>
  <c r="F528" i="1"/>
  <c r="B529" i="1"/>
  <c r="C529" i="1" s="1"/>
  <c r="E528" i="1"/>
  <c r="I177" i="1"/>
  <c r="Z359" i="1"/>
  <c r="AH359" i="1"/>
  <c r="Y359" i="1"/>
  <c r="AE359" i="1"/>
  <c r="AC359" i="1"/>
  <c r="AB359" i="1"/>
  <c r="AA359" i="1"/>
  <c r="AF359" i="1"/>
  <c r="X359" i="1"/>
  <c r="AG359" i="1"/>
  <c r="AB163" i="1"/>
  <c r="AA163" i="1"/>
  <c r="Z163" i="1"/>
  <c r="AH163" i="1"/>
  <c r="Y163" i="1"/>
  <c r="AG163" i="1"/>
  <c r="X163" i="1"/>
  <c r="AF163" i="1"/>
  <c r="AE163" i="1"/>
  <c r="AC163" i="1"/>
  <c r="D388" i="1"/>
  <c r="G388" i="1"/>
  <c r="F388" i="1"/>
  <c r="E388" i="1"/>
  <c r="B389" i="1"/>
  <c r="C389" i="1" s="1"/>
  <c r="H388" i="1"/>
  <c r="AD388" i="1" s="1"/>
  <c r="I60" i="1"/>
  <c r="AH50" i="1"/>
  <c r="Y50" i="1"/>
  <c r="AG50" i="1"/>
  <c r="X50" i="1"/>
  <c r="AB50" i="1"/>
  <c r="AF50" i="1"/>
  <c r="AE50" i="1"/>
  <c r="AC50" i="1"/>
  <c r="Z50" i="1"/>
  <c r="AA50" i="1"/>
  <c r="B52" i="1"/>
  <c r="C52" i="1" s="1"/>
  <c r="G51" i="1"/>
  <c r="F51" i="1"/>
  <c r="H51" i="1"/>
  <c r="AD51" i="1" s="1"/>
  <c r="D51" i="1"/>
  <c r="E51" i="1"/>
  <c r="I29" i="1"/>
  <c r="A21" i="2"/>
  <c r="B26" i="4"/>
  <c r="C584" i="1" s="1"/>
  <c r="AI163" i="1" l="1"/>
  <c r="AI219" i="1"/>
  <c r="AD164" i="1"/>
  <c r="J660" i="1"/>
  <c r="J718" i="1"/>
  <c r="AI471" i="1"/>
  <c r="AI275" i="1"/>
  <c r="AI359" i="1"/>
  <c r="AI499" i="1"/>
  <c r="AI555" i="1"/>
  <c r="AI387" i="1"/>
  <c r="AI331" i="1"/>
  <c r="AI303" i="1"/>
  <c r="AI415" i="1"/>
  <c r="AI247" i="1"/>
  <c r="AI527" i="1"/>
  <c r="AI443" i="1"/>
  <c r="AI50" i="1"/>
  <c r="AI135" i="1"/>
  <c r="AI191" i="1"/>
  <c r="AI107" i="1"/>
  <c r="AI79" i="1"/>
  <c r="C585" i="1"/>
  <c r="C613" i="1"/>
  <c r="J138" i="1"/>
  <c r="J747" i="1"/>
  <c r="J109" i="1"/>
  <c r="J689" i="1"/>
  <c r="J457" i="1"/>
  <c r="I726" i="1"/>
  <c r="I785" i="1"/>
  <c r="I755" i="1"/>
  <c r="E557" i="1"/>
  <c r="D557" i="1"/>
  <c r="B558" i="1"/>
  <c r="C558" i="1" s="1"/>
  <c r="H557" i="1"/>
  <c r="AD557" i="1" s="1"/>
  <c r="G557" i="1"/>
  <c r="F557" i="1"/>
  <c r="H137" i="1"/>
  <c r="AD137" i="1" s="1"/>
  <c r="E137" i="1"/>
  <c r="G137" i="1"/>
  <c r="F137" i="1"/>
  <c r="D137" i="1"/>
  <c r="B138" i="1"/>
  <c r="C138" i="1" s="1"/>
  <c r="I553" i="1"/>
  <c r="B222" i="1"/>
  <c r="C222" i="1" s="1"/>
  <c r="G221" i="1"/>
  <c r="E221" i="1"/>
  <c r="D221" i="1"/>
  <c r="H221" i="1"/>
  <c r="AD221" i="1" s="1"/>
  <c r="F221" i="1"/>
  <c r="I407" i="1"/>
  <c r="I697" i="1"/>
  <c r="AC556" i="1"/>
  <c r="AB556" i="1"/>
  <c r="AE556" i="1"/>
  <c r="AA556" i="1"/>
  <c r="Z556" i="1"/>
  <c r="Y556" i="1"/>
  <c r="AF556" i="1"/>
  <c r="X556" i="1"/>
  <c r="AH556" i="1"/>
  <c r="AG556" i="1"/>
  <c r="D473" i="1"/>
  <c r="F473" i="1"/>
  <c r="B474" i="1"/>
  <c r="C474" i="1" s="1"/>
  <c r="H473" i="1"/>
  <c r="AD473" i="1" s="1"/>
  <c r="G473" i="1"/>
  <c r="E473" i="1"/>
  <c r="I495" i="1"/>
  <c r="H585" i="1"/>
  <c r="AD585" i="1" s="1"/>
  <c r="B586" i="1"/>
  <c r="C586" i="1" s="1"/>
  <c r="G585" i="1"/>
  <c r="F585" i="1"/>
  <c r="E585" i="1"/>
  <c r="D585" i="1"/>
  <c r="H249" i="1"/>
  <c r="AD249" i="1" s="1"/>
  <c r="E249" i="1"/>
  <c r="D249" i="1"/>
  <c r="B250" i="1"/>
  <c r="C250" i="1" s="1"/>
  <c r="G249" i="1"/>
  <c r="F249" i="1"/>
  <c r="E165" i="1"/>
  <c r="D165" i="1"/>
  <c r="F165" i="1"/>
  <c r="H165" i="1"/>
  <c r="G165" i="1"/>
  <c r="B166" i="1"/>
  <c r="C166" i="1" s="1"/>
  <c r="I264" i="1"/>
  <c r="H109" i="1"/>
  <c r="AD109" i="1" s="1"/>
  <c r="B110" i="1"/>
  <c r="C110" i="1" s="1"/>
  <c r="G109" i="1"/>
  <c r="F109" i="1"/>
  <c r="E109" i="1"/>
  <c r="D109" i="1"/>
  <c r="I438" i="1"/>
  <c r="B306" i="1"/>
  <c r="C306" i="1" s="1"/>
  <c r="G305" i="1"/>
  <c r="D305" i="1"/>
  <c r="E305" i="1"/>
  <c r="H305" i="1"/>
  <c r="AD305" i="1" s="1"/>
  <c r="F305" i="1"/>
  <c r="I146" i="1"/>
  <c r="AF164" i="1"/>
  <c r="AE164" i="1"/>
  <c r="AC164" i="1"/>
  <c r="AB164" i="1"/>
  <c r="AA164" i="1"/>
  <c r="AH164" i="1"/>
  <c r="X164" i="1"/>
  <c r="AG164" i="1"/>
  <c r="Z164" i="1"/>
  <c r="Y164" i="1"/>
  <c r="B446" i="1"/>
  <c r="C446" i="1" s="1"/>
  <c r="F445" i="1"/>
  <c r="E445" i="1"/>
  <c r="D445" i="1"/>
  <c r="H445" i="1"/>
  <c r="AD445" i="1" s="1"/>
  <c r="G445" i="1"/>
  <c r="AC416" i="1"/>
  <c r="AB416" i="1"/>
  <c r="AA416" i="1"/>
  <c r="Z416" i="1"/>
  <c r="Y416" i="1"/>
  <c r="X416" i="1"/>
  <c r="AH416" i="1"/>
  <c r="AE416" i="1"/>
  <c r="AF416" i="1"/>
  <c r="AG416" i="1"/>
  <c r="I322" i="1"/>
  <c r="H529" i="1"/>
  <c r="AD529" i="1" s="1"/>
  <c r="G529" i="1"/>
  <c r="F529" i="1"/>
  <c r="E529" i="1"/>
  <c r="B530" i="1"/>
  <c r="C530" i="1" s="1"/>
  <c r="D529" i="1"/>
  <c r="AE304" i="1"/>
  <c r="AC304" i="1"/>
  <c r="AB304" i="1"/>
  <c r="AA304" i="1"/>
  <c r="Z304" i="1"/>
  <c r="AH304" i="1"/>
  <c r="AG304" i="1"/>
  <c r="AF304" i="1"/>
  <c r="Y304" i="1"/>
  <c r="X304" i="1"/>
  <c r="Z136" i="1"/>
  <c r="AF136" i="1"/>
  <c r="AH136" i="1"/>
  <c r="AG136" i="1"/>
  <c r="AE136" i="1"/>
  <c r="AC136" i="1"/>
  <c r="AB136" i="1"/>
  <c r="AA136" i="1"/>
  <c r="Y136" i="1"/>
  <c r="X136" i="1"/>
  <c r="H193" i="1"/>
  <c r="AD193" i="1" s="1"/>
  <c r="B194" i="1"/>
  <c r="C194" i="1" s="1"/>
  <c r="G193" i="1"/>
  <c r="F193" i="1"/>
  <c r="E193" i="1"/>
  <c r="D193" i="1"/>
  <c r="I465" i="1"/>
  <c r="AH276" i="1"/>
  <c r="Y276" i="1"/>
  <c r="AF276" i="1"/>
  <c r="AE276" i="1"/>
  <c r="Z276" i="1"/>
  <c r="X276" i="1"/>
  <c r="AG276" i="1"/>
  <c r="AC276" i="1"/>
  <c r="AB276" i="1"/>
  <c r="AA276" i="1"/>
  <c r="I668" i="1"/>
  <c r="I379" i="1"/>
  <c r="F361" i="1"/>
  <c r="E361" i="1"/>
  <c r="D361" i="1"/>
  <c r="H361" i="1"/>
  <c r="AD361" i="1" s="1"/>
  <c r="G361" i="1"/>
  <c r="B362" i="1"/>
  <c r="C362" i="1" s="1"/>
  <c r="AG444" i="1"/>
  <c r="X444" i="1"/>
  <c r="AE444" i="1"/>
  <c r="AC444" i="1"/>
  <c r="AB444" i="1"/>
  <c r="AH444" i="1"/>
  <c r="AF444" i="1"/>
  <c r="AA444" i="1"/>
  <c r="Z444" i="1"/>
  <c r="Y444" i="1"/>
  <c r="I582" i="1"/>
  <c r="Z108" i="1"/>
  <c r="AH108" i="1"/>
  <c r="Y108" i="1"/>
  <c r="AG108" i="1"/>
  <c r="X108" i="1"/>
  <c r="AC108" i="1"/>
  <c r="AF108" i="1"/>
  <c r="AE108" i="1"/>
  <c r="AB108" i="1"/>
  <c r="AA108" i="1"/>
  <c r="I293" i="1"/>
  <c r="AE472" i="1"/>
  <c r="AC472" i="1"/>
  <c r="AF472" i="1"/>
  <c r="Z472" i="1"/>
  <c r="AH472" i="1"/>
  <c r="AG472" i="1"/>
  <c r="AB472" i="1"/>
  <c r="AA472" i="1"/>
  <c r="X472" i="1"/>
  <c r="Y472" i="1"/>
  <c r="D81" i="1"/>
  <c r="B82" i="1"/>
  <c r="C82" i="1" s="1"/>
  <c r="G81" i="1"/>
  <c r="H81" i="1"/>
  <c r="AD81" i="1" s="1"/>
  <c r="F81" i="1"/>
  <c r="E81" i="1"/>
  <c r="AC360" i="1"/>
  <c r="AB360" i="1"/>
  <c r="AF360" i="1"/>
  <c r="AE360" i="1"/>
  <c r="AA360" i="1"/>
  <c r="Z360" i="1"/>
  <c r="Y360" i="1"/>
  <c r="X360" i="1"/>
  <c r="AH360" i="1"/>
  <c r="AG360" i="1"/>
  <c r="I641" i="1"/>
  <c r="D333" i="1"/>
  <c r="F333" i="1"/>
  <c r="E333" i="1"/>
  <c r="B334" i="1"/>
  <c r="C334" i="1" s="1"/>
  <c r="H333" i="1"/>
  <c r="AD333" i="1" s="1"/>
  <c r="G333" i="1"/>
  <c r="AC584" i="1"/>
  <c r="AB584" i="1"/>
  <c r="AA584" i="1"/>
  <c r="Y584" i="1"/>
  <c r="X584" i="1"/>
  <c r="AH584" i="1"/>
  <c r="AG584" i="1"/>
  <c r="AF584" i="1"/>
  <c r="Z584" i="1"/>
  <c r="AE584" i="1"/>
  <c r="AA192" i="1"/>
  <c r="Z192" i="1"/>
  <c r="AH192" i="1"/>
  <c r="Y192" i="1"/>
  <c r="AG192" i="1"/>
  <c r="X192" i="1"/>
  <c r="AF192" i="1"/>
  <c r="AC192" i="1"/>
  <c r="AE192" i="1"/>
  <c r="AB192" i="1"/>
  <c r="AE80" i="1"/>
  <c r="AH80" i="1"/>
  <c r="AC80" i="1"/>
  <c r="Y80" i="1"/>
  <c r="AB80" i="1"/>
  <c r="AA80" i="1"/>
  <c r="Z80" i="1"/>
  <c r="AF80" i="1"/>
  <c r="AG80" i="1"/>
  <c r="X80" i="1"/>
  <c r="D417" i="1"/>
  <c r="B418" i="1"/>
  <c r="C418" i="1" s="1"/>
  <c r="H417" i="1"/>
  <c r="AD417" i="1" s="1"/>
  <c r="G417" i="1"/>
  <c r="F417" i="1"/>
  <c r="E417" i="1"/>
  <c r="I611" i="1"/>
  <c r="G501" i="1"/>
  <c r="B502" i="1"/>
  <c r="C502" i="1" s="1"/>
  <c r="F501" i="1"/>
  <c r="E501" i="1"/>
  <c r="H501" i="1"/>
  <c r="AD501" i="1" s="1"/>
  <c r="D501" i="1"/>
  <c r="AC248" i="1"/>
  <c r="AA248" i="1"/>
  <c r="Z248" i="1"/>
  <c r="AE248" i="1"/>
  <c r="AB248" i="1"/>
  <c r="Y248" i="1"/>
  <c r="X248" i="1"/>
  <c r="AH248" i="1"/>
  <c r="AG248" i="1"/>
  <c r="AF248" i="1"/>
  <c r="I117" i="1"/>
  <c r="B278" i="1"/>
  <c r="C278" i="1" s="1"/>
  <c r="G277" i="1"/>
  <c r="E277" i="1"/>
  <c r="D277" i="1"/>
  <c r="F277" i="1"/>
  <c r="H277" i="1"/>
  <c r="AD277" i="1" s="1"/>
  <c r="I351" i="1"/>
  <c r="AH388" i="1"/>
  <c r="Y388" i="1"/>
  <c r="AG388" i="1"/>
  <c r="X388" i="1"/>
  <c r="AF388" i="1"/>
  <c r="AE388" i="1"/>
  <c r="AC388" i="1"/>
  <c r="AB388" i="1"/>
  <c r="AA388" i="1"/>
  <c r="Z388" i="1"/>
  <c r="B390" i="1"/>
  <c r="C390" i="1" s="1"/>
  <c r="G389" i="1"/>
  <c r="F389" i="1"/>
  <c r="E389" i="1"/>
  <c r="H389" i="1"/>
  <c r="AD389" i="1" s="1"/>
  <c r="D389" i="1"/>
  <c r="Z528" i="1"/>
  <c r="AH528" i="1"/>
  <c r="X528" i="1"/>
  <c r="AG528" i="1"/>
  <c r="AF528" i="1"/>
  <c r="AE528" i="1"/>
  <c r="Y528" i="1"/>
  <c r="AB528" i="1"/>
  <c r="AA528" i="1"/>
  <c r="AC528" i="1"/>
  <c r="I524" i="1"/>
  <c r="AE332" i="1"/>
  <c r="AC332" i="1"/>
  <c r="AB332" i="1"/>
  <c r="AA332" i="1"/>
  <c r="Z332" i="1"/>
  <c r="Y332" i="1"/>
  <c r="X332" i="1"/>
  <c r="AG332" i="1"/>
  <c r="AF332" i="1"/>
  <c r="AH332" i="1"/>
  <c r="B642" i="1"/>
  <c r="H613" i="1"/>
  <c r="AD613" i="1" s="1"/>
  <c r="G613" i="1"/>
  <c r="F613" i="1"/>
  <c r="E613" i="1"/>
  <c r="D613" i="1"/>
  <c r="B614" i="1"/>
  <c r="C614" i="1" s="1"/>
  <c r="I89" i="1"/>
  <c r="AH220" i="1"/>
  <c r="Y220" i="1"/>
  <c r="AF220" i="1"/>
  <c r="AE220" i="1"/>
  <c r="AG220" i="1"/>
  <c r="AC220" i="1"/>
  <c r="AB220" i="1"/>
  <c r="AA220" i="1"/>
  <c r="Z220" i="1"/>
  <c r="X220" i="1"/>
  <c r="AH500" i="1"/>
  <c r="Y500" i="1"/>
  <c r="AG500" i="1"/>
  <c r="X500" i="1"/>
  <c r="AF500" i="1"/>
  <c r="AC500" i="1"/>
  <c r="AB500" i="1"/>
  <c r="Z500" i="1"/>
  <c r="AE500" i="1"/>
  <c r="AA500" i="1"/>
  <c r="I234" i="1"/>
  <c r="I61" i="1"/>
  <c r="AB51" i="1"/>
  <c r="AA51" i="1"/>
  <c r="AF51" i="1"/>
  <c r="Z51" i="1"/>
  <c r="X51" i="1"/>
  <c r="Y51" i="1"/>
  <c r="AH51" i="1"/>
  <c r="AE51" i="1"/>
  <c r="AC51" i="1"/>
  <c r="AG51" i="1"/>
  <c r="E52" i="1"/>
  <c r="D52" i="1"/>
  <c r="B53" i="1"/>
  <c r="C53" i="1" s="1"/>
  <c r="G52" i="1"/>
  <c r="F52" i="1"/>
  <c r="H52" i="1"/>
  <c r="AD52" i="1" s="1"/>
  <c r="I30" i="1"/>
  <c r="A22" i="2"/>
  <c r="B28" i="4"/>
  <c r="AI164" i="1" l="1"/>
  <c r="AI220" i="1"/>
  <c r="AD165" i="1"/>
  <c r="J748" i="1"/>
  <c r="J574" i="1"/>
  <c r="AI360" i="1"/>
  <c r="AI444" i="1"/>
  <c r="AI500" i="1"/>
  <c r="AI332" i="1"/>
  <c r="AI248" i="1"/>
  <c r="AI472" i="1"/>
  <c r="AI304" i="1"/>
  <c r="AI51" i="1"/>
  <c r="AI388" i="1"/>
  <c r="AI584" i="1"/>
  <c r="AI108" i="1"/>
  <c r="AI276" i="1"/>
  <c r="AI416" i="1"/>
  <c r="AI556" i="1"/>
  <c r="AI528" i="1"/>
  <c r="AI192" i="1"/>
  <c r="AI136" i="1"/>
  <c r="AI80" i="1"/>
  <c r="C642" i="1"/>
  <c r="J690" i="1"/>
  <c r="J139" i="1"/>
  <c r="J110" i="1"/>
  <c r="J458" i="1"/>
  <c r="I756" i="1"/>
  <c r="I786" i="1"/>
  <c r="I727" i="1"/>
  <c r="AB277" i="1"/>
  <c r="Z277" i="1"/>
  <c r="AH277" i="1"/>
  <c r="Y277" i="1"/>
  <c r="AE277" i="1"/>
  <c r="AC277" i="1"/>
  <c r="AA277" i="1"/>
  <c r="X277" i="1"/>
  <c r="AG277" i="1"/>
  <c r="AF277" i="1"/>
  <c r="B83" i="1"/>
  <c r="C83" i="1" s="1"/>
  <c r="G82" i="1"/>
  <c r="F82" i="1"/>
  <c r="E82" i="1"/>
  <c r="D82" i="1"/>
  <c r="H82" i="1"/>
  <c r="AD82" i="1" s="1"/>
  <c r="AB445" i="1"/>
  <c r="AC445" i="1"/>
  <c r="AA445" i="1"/>
  <c r="Z445" i="1"/>
  <c r="X445" i="1"/>
  <c r="AH445" i="1"/>
  <c r="AG445" i="1"/>
  <c r="AE445" i="1"/>
  <c r="Y445" i="1"/>
  <c r="AF445" i="1"/>
  <c r="I698" i="1"/>
  <c r="H222" i="1"/>
  <c r="AD222" i="1" s="1"/>
  <c r="B223" i="1"/>
  <c r="C223" i="1" s="1"/>
  <c r="G222" i="1"/>
  <c r="D222" i="1"/>
  <c r="F222" i="1"/>
  <c r="E222" i="1"/>
  <c r="AE613" i="1"/>
  <c r="AC613" i="1"/>
  <c r="AG613" i="1"/>
  <c r="AF613" i="1"/>
  <c r="AB613" i="1"/>
  <c r="AH613" i="1"/>
  <c r="X613" i="1"/>
  <c r="Z613" i="1"/>
  <c r="Y613" i="1"/>
  <c r="AA613" i="1"/>
  <c r="H390" i="1"/>
  <c r="AD390" i="1" s="1"/>
  <c r="B391" i="1"/>
  <c r="C391" i="1" s="1"/>
  <c r="G390" i="1"/>
  <c r="E390" i="1"/>
  <c r="D390" i="1"/>
  <c r="F390" i="1"/>
  <c r="AC501" i="1"/>
  <c r="AB501" i="1"/>
  <c r="AA501" i="1"/>
  <c r="Y501" i="1"/>
  <c r="AH501" i="1"/>
  <c r="X501" i="1"/>
  <c r="AG501" i="1"/>
  <c r="AF501" i="1"/>
  <c r="AE501" i="1"/>
  <c r="Z501" i="1"/>
  <c r="AH333" i="1"/>
  <c r="Y333" i="1"/>
  <c r="AG333" i="1"/>
  <c r="X333" i="1"/>
  <c r="AF333" i="1"/>
  <c r="AE333" i="1"/>
  <c r="AC333" i="1"/>
  <c r="AB333" i="1"/>
  <c r="AA333" i="1"/>
  <c r="Z333" i="1"/>
  <c r="I147" i="1"/>
  <c r="Z473" i="1"/>
  <c r="AH473" i="1"/>
  <c r="Y473" i="1"/>
  <c r="AE473" i="1"/>
  <c r="AA473" i="1"/>
  <c r="X473" i="1"/>
  <c r="AB473" i="1"/>
  <c r="AG473" i="1"/>
  <c r="AF473" i="1"/>
  <c r="AC473" i="1"/>
  <c r="I408" i="1"/>
  <c r="AC137" i="1"/>
  <c r="Z137" i="1"/>
  <c r="AH137" i="1"/>
  <c r="AG137" i="1"/>
  <c r="AF137" i="1"/>
  <c r="AE137" i="1"/>
  <c r="AB137" i="1"/>
  <c r="AA137" i="1"/>
  <c r="Y137" i="1"/>
  <c r="X137" i="1"/>
  <c r="I612" i="1"/>
  <c r="AE529" i="1"/>
  <c r="AG529" i="1"/>
  <c r="AF529" i="1"/>
  <c r="AC529" i="1"/>
  <c r="AB529" i="1"/>
  <c r="AH529" i="1"/>
  <c r="X529" i="1"/>
  <c r="AA529" i="1"/>
  <c r="Z529" i="1"/>
  <c r="Y529" i="1"/>
  <c r="I90" i="1"/>
  <c r="B671" i="1"/>
  <c r="H642" i="1"/>
  <c r="AD642" i="1" s="1"/>
  <c r="F642" i="1"/>
  <c r="G642" i="1"/>
  <c r="E642" i="1"/>
  <c r="B643" i="1"/>
  <c r="C643" i="1" s="1"/>
  <c r="D642" i="1"/>
  <c r="B335" i="1"/>
  <c r="C335" i="1" s="1"/>
  <c r="G334" i="1"/>
  <c r="F334" i="1"/>
  <c r="E334" i="1"/>
  <c r="D334" i="1"/>
  <c r="H334" i="1"/>
  <c r="AD334" i="1" s="1"/>
  <c r="I380" i="1"/>
  <c r="H166" i="1"/>
  <c r="B167" i="1"/>
  <c r="C167" i="1" s="1"/>
  <c r="G166" i="1"/>
  <c r="F166" i="1"/>
  <c r="E166" i="1"/>
  <c r="D166" i="1"/>
  <c r="F250" i="1"/>
  <c r="D250" i="1"/>
  <c r="H250" i="1"/>
  <c r="AD250" i="1" s="1"/>
  <c r="G250" i="1"/>
  <c r="E250" i="1"/>
  <c r="B251" i="1"/>
  <c r="C251" i="1" s="1"/>
  <c r="G586" i="1"/>
  <c r="B587" i="1"/>
  <c r="C587" i="1" s="1"/>
  <c r="F586" i="1"/>
  <c r="E586" i="1"/>
  <c r="D586" i="1"/>
  <c r="H586" i="1"/>
  <c r="AD586" i="1" s="1"/>
  <c r="H474" i="1"/>
  <c r="AD474" i="1" s="1"/>
  <c r="G474" i="1"/>
  <c r="F474" i="1"/>
  <c r="D474" i="1"/>
  <c r="E474" i="1"/>
  <c r="B475" i="1"/>
  <c r="C475" i="1" s="1"/>
  <c r="I554" i="1"/>
  <c r="I235" i="1"/>
  <c r="D614" i="1"/>
  <c r="G614" i="1"/>
  <c r="F614" i="1"/>
  <c r="E614" i="1"/>
  <c r="H614" i="1"/>
  <c r="AD614" i="1" s="1"/>
  <c r="B615" i="1"/>
  <c r="C615" i="1" s="1"/>
  <c r="H278" i="1"/>
  <c r="AD278" i="1" s="1"/>
  <c r="B279" i="1"/>
  <c r="C279" i="1" s="1"/>
  <c r="G278" i="1"/>
  <c r="F278" i="1"/>
  <c r="E278" i="1"/>
  <c r="D278" i="1"/>
  <c r="F362" i="1"/>
  <c r="E362" i="1"/>
  <c r="D362" i="1"/>
  <c r="B363" i="1"/>
  <c r="C363" i="1" s="1"/>
  <c r="H362" i="1"/>
  <c r="AD362" i="1" s="1"/>
  <c r="G362" i="1"/>
  <c r="I669" i="1"/>
  <c r="AB305" i="1"/>
  <c r="Z305" i="1"/>
  <c r="Y305" i="1"/>
  <c r="AH305" i="1"/>
  <c r="X305" i="1"/>
  <c r="AG305" i="1"/>
  <c r="AF305" i="1"/>
  <c r="AE305" i="1"/>
  <c r="AC305" i="1"/>
  <c r="AA305" i="1"/>
  <c r="AH585" i="1"/>
  <c r="Y585" i="1"/>
  <c r="AG585" i="1"/>
  <c r="X585" i="1"/>
  <c r="AF585" i="1"/>
  <c r="AA585" i="1"/>
  <c r="Z585" i="1"/>
  <c r="AB585" i="1"/>
  <c r="AE585" i="1"/>
  <c r="AC585" i="1"/>
  <c r="AG417" i="1"/>
  <c r="X417" i="1"/>
  <c r="AF417" i="1"/>
  <c r="AE417" i="1"/>
  <c r="AA417" i="1"/>
  <c r="Z417" i="1"/>
  <c r="Y417" i="1"/>
  <c r="AH417" i="1"/>
  <c r="AC417" i="1"/>
  <c r="AB417" i="1"/>
  <c r="Z165" i="1"/>
  <c r="AH165" i="1"/>
  <c r="Y165" i="1"/>
  <c r="AG165" i="1"/>
  <c r="X165" i="1"/>
  <c r="AF165" i="1"/>
  <c r="AE165" i="1"/>
  <c r="AC165" i="1"/>
  <c r="AB165" i="1"/>
  <c r="AA165" i="1"/>
  <c r="AB221" i="1"/>
  <c r="Z221" i="1"/>
  <c r="AH221" i="1"/>
  <c r="Y221" i="1"/>
  <c r="X221" i="1"/>
  <c r="AG221" i="1"/>
  <c r="AF221" i="1"/>
  <c r="AE221" i="1"/>
  <c r="AC221" i="1"/>
  <c r="AA221" i="1"/>
  <c r="AH557" i="1"/>
  <c r="Y557" i="1"/>
  <c r="AG557" i="1"/>
  <c r="X557" i="1"/>
  <c r="AC557" i="1"/>
  <c r="AB557" i="1"/>
  <c r="AA557" i="1"/>
  <c r="Z557" i="1"/>
  <c r="AF557" i="1"/>
  <c r="AE557" i="1"/>
  <c r="B503" i="1"/>
  <c r="C503" i="1" s="1"/>
  <c r="H502" i="1"/>
  <c r="AD502" i="1" s="1"/>
  <c r="E502" i="1"/>
  <c r="D502" i="1"/>
  <c r="F502" i="1"/>
  <c r="G502" i="1"/>
  <c r="AH81" i="1"/>
  <c r="Y81" i="1"/>
  <c r="AG81" i="1"/>
  <c r="X81" i="1"/>
  <c r="AF81" i="1"/>
  <c r="AE81" i="1"/>
  <c r="AC81" i="1"/>
  <c r="AB81" i="1"/>
  <c r="Z81" i="1"/>
  <c r="AA81" i="1"/>
  <c r="D530" i="1"/>
  <c r="G530" i="1"/>
  <c r="F530" i="1"/>
  <c r="E530" i="1"/>
  <c r="B531" i="1"/>
  <c r="C531" i="1" s="1"/>
  <c r="H530" i="1"/>
  <c r="AD530" i="1" s="1"/>
  <c r="B447" i="1"/>
  <c r="C447" i="1" s="1"/>
  <c r="D446" i="1"/>
  <c r="H446" i="1"/>
  <c r="AD446" i="1" s="1"/>
  <c r="G446" i="1"/>
  <c r="F446" i="1"/>
  <c r="E446" i="1"/>
  <c r="H138" i="1"/>
  <c r="AD138" i="1" s="1"/>
  <c r="G138" i="1"/>
  <c r="F138" i="1"/>
  <c r="E138" i="1"/>
  <c r="D138" i="1"/>
  <c r="B139" i="1"/>
  <c r="C139" i="1" s="1"/>
  <c r="I525" i="1"/>
  <c r="AB389" i="1"/>
  <c r="AA389" i="1"/>
  <c r="Z389" i="1"/>
  <c r="X389" i="1"/>
  <c r="AH389" i="1"/>
  <c r="AG389" i="1"/>
  <c r="AF389" i="1"/>
  <c r="AE389" i="1"/>
  <c r="Y389" i="1"/>
  <c r="AC389" i="1"/>
  <c r="I118" i="1"/>
  <c r="F418" i="1"/>
  <c r="E418" i="1"/>
  <c r="D418" i="1"/>
  <c r="G418" i="1"/>
  <c r="H418" i="1"/>
  <c r="AD418" i="1" s="1"/>
  <c r="B419" i="1"/>
  <c r="C419" i="1" s="1"/>
  <c r="AG361" i="1"/>
  <c r="X361" i="1"/>
  <c r="AF361" i="1"/>
  <c r="AE361" i="1"/>
  <c r="AH361" i="1"/>
  <c r="AC361" i="1"/>
  <c r="AB361" i="1"/>
  <c r="AA361" i="1"/>
  <c r="Y361" i="1"/>
  <c r="Z361" i="1"/>
  <c r="D194" i="1"/>
  <c r="H194" i="1"/>
  <c r="AD194" i="1" s="1"/>
  <c r="G194" i="1"/>
  <c r="B195" i="1"/>
  <c r="C195" i="1" s="1"/>
  <c r="F194" i="1"/>
  <c r="E194" i="1"/>
  <c r="AG249" i="1"/>
  <c r="X249" i="1"/>
  <c r="AE249" i="1"/>
  <c r="AC249" i="1"/>
  <c r="AF249" i="1"/>
  <c r="AB249" i="1"/>
  <c r="AA249" i="1"/>
  <c r="Z249" i="1"/>
  <c r="Y249" i="1"/>
  <c r="AH249" i="1"/>
  <c r="I496" i="1"/>
  <c r="G558" i="1"/>
  <c r="F558" i="1"/>
  <c r="E558" i="1"/>
  <c r="D558" i="1"/>
  <c r="H558" i="1"/>
  <c r="AD558" i="1" s="1"/>
  <c r="B559" i="1"/>
  <c r="C559" i="1" s="1"/>
  <c r="H110" i="1"/>
  <c r="AD110" i="1" s="1"/>
  <c r="F110" i="1"/>
  <c r="B111" i="1"/>
  <c r="C111" i="1" s="1"/>
  <c r="G110" i="1"/>
  <c r="E110" i="1"/>
  <c r="D110" i="1"/>
  <c r="AE193" i="1"/>
  <c r="AC193" i="1"/>
  <c r="AB193" i="1"/>
  <c r="AA193" i="1"/>
  <c r="Z193" i="1"/>
  <c r="AH193" i="1"/>
  <c r="AG193" i="1"/>
  <c r="AF193" i="1"/>
  <c r="Y193" i="1"/>
  <c r="X193" i="1"/>
  <c r="I583" i="1"/>
  <c r="I466" i="1"/>
  <c r="H306" i="1"/>
  <c r="AD306" i="1" s="1"/>
  <c r="G306" i="1"/>
  <c r="F306" i="1"/>
  <c r="D306" i="1"/>
  <c r="B307" i="1"/>
  <c r="C307" i="1" s="1"/>
  <c r="E306" i="1"/>
  <c r="AC109" i="1"/>
  <c r="AB109" i="1"/>
  <c r="X109" i="1"/>
  <c r="AA109" i="1"/>
  <c r="Z109" i="1"/>
  <c r="AH109" i="1"/>
  <c r="Y109" i="1"/>
  <c r="AG109" i="1"/>
  <c r="AE109" i="1"/>
  <c r="AF109" i="1"/>
  <c r="E53" i="1"/>
  <c r="D53" i="1"/>
  <c r="H53" i="1"/>
  <c r="AD53" i="1" s="1"/>
  <c r="G53" i="1"/>
  <c r="F53" i="1"/>
  <c r="B54" i="1"/>
  <c r="C54" i="1" s="1"/>
  <c r="AF52" i="1"/>
  <c r="AE52" i="1"/>
  <c r="Z52" i="1"/>
  <c r="AC52" i="1"/>
  <c r="AA52" i="1"/>
  <c r="AB52" i="1"/>
  <c r="Y52" i="1"/>
  <c r="AH52" i="1"/>
  <c r="AG52" i="1"/>
  <c r="X52" i="1"/>
  <c r="I31" i="1"/>
  <c r="A23" i="2"/>
  <c r="B29" i="4"/>
  <c r="AI165" i="1" l="1"/>
  <c r="AI221" i="1"/>
  <c r="AI249" i="1"/>
  <c r="AD166" i="1"/>
  <c r="J459" i="1"/>
  <c r="AI361" i="1"/>
  <c r="AI557" i="1"/>
  <c r="AI613" i="1"/>
  <c r="AI277" i="1"/>
  <c r="AI473" i="1"/>
  <c r="AI445" i="1"/>
  <c r="AI193" i="1"/>
  <c r="AI305" i="1"/>
  <c r="AI529" i="1"/>
  <c r="AI137" i="1"/>
  <c r="AI333" i="1"/>
  <c r="AI501" i="1"/>
  <c r="AI417" i="1"/>
  <c r="AI585" i="1"/>
  <c r="AI52" i="1"/>
  <c r="AI389" i="1"/>
  <c r="AI109" i="1"/>
  <c r="AI81" i="1"/>
  <c r="J227" i="1"/>
  <c r="J662" i="1"/>
  <c r="J604" i="1"/>
  <c r="J111" i="1"/>
  <c r="J576" i="1"/>
  <c r="I728" i="1"/>
  <c r="B700" i="1"/>
  <c r="C671" i="1"/>
  <c r="I757" i="1"/>
  <c r="AC166" i="1"/>
  <c r="AB166" i="1"/>
  <c r="AA166" i="1"/>
  <c r="Z166" i="1"/>
  <c r="AH166" i="1"/>
  <c r="Y166" i="1"/>
  <c r="AF166" i="1"/>
  <c r="AE166" i="1"/>
  <c r="X166" i="1"/>
  <c r="AG166" i="1"/>
  <c r="F111" i="1"/>
  <c r="E111" i="1"/>
  <c r="D111" i="1"/>
  <c r="B112" i="1"/>
  <c r="C112" i="1" s="1"/>
  <c r="H111" i="1"/>
  <c r="AD111" i="1" s="1"/>
  <c r="G111" i="1"/>
  <c r="D475" i="1"/>
  <c r="G475" i="1"/>
  <c r="B476" i="1"/>
  <c r="C476" i="1" s="1"/>
  <c r="H475" i="1"/>
  <c r="AD475" i="1" s="1"/>
  <c r="F475" i="1"/>
  <c r="E475" i="1"/>
  <c r="H335" i="1"/>
  <c r="AD335" i="1" s="1"/>
  <c r="B336" i="1"/>
  <c r="C336" i="1" s="1"/>
  <c r="G335" i="1"/>
  <c r="F335" i="1"/>
  <c r="E335" i="1"/>
  <c r="D335" i="1"/>
  <c r="I148" i="1"/>
  <c r="AB82" i="1"/>
  <c r="AA82" i="1"/>
  <c r="Z82" i="1"/>
  <c r="AH82" i="1"/>
  <c r="Y82" i="1"/>
  <c r="AF82" i="1"/>
  <c r="AG82" i="1"/>
  <c r="X82" i="1"/>
  <c r="AE82" i="1"/>
  <c r="AC82" i="1"/>
  <c r="B196" i="1"/>
  <c r="C196" i="1" s="1"/>
  <c r="G195" i="1"/>
  <c r="F195" i="1"/>
  <c r="E195" i="1"/>
  <c r="D195" i="1"/>
  <c r="H195" i="1"/>
  <c r="AD195" i="1" s="1"/>
  <c r="F139" i="1"/>
  <c r="H139" i="1"/>
  <c r="AD139" i="1" s="1"/>
  <c r="G139" i="1"/>
  <c r="E139" i="1"/>
  <c r="D139" i="1"/>
  <c r="B140" i="1"/>
  <c r="C140" i="1" s="1"/>
  <c r="AH502" i="1"/>
  <c r="Y502" i="1"/>
  <c r="AG502" i="1"/>
  <c r="X502" i="1"/>
  <c r="AF502" i="1"/>
  <c r="AA502" i="1"/>
  <c r="AE502" i="1"/>
  <c r="AC502" i="1"/>
  <c r="AB502" i="1"/>
  <c r="Z502" i="1"/>
  <c r="I670" i="1"/>
  <c r="S299" i="3" s="1"/>
  <c r="G671" i="1"/>
  <c r="B672" i="1"/>
  <c r="C672" i="1" s="1"/>
  <c r="F671" i="1"/>
  <c r="H671" i="1"/>
  <c r="AD671" i="1" s="1"/>
  <c r="E671" i="1"/>
  <c r="D671" i="1"/>
  <c r="E391" i="1"/>
  <c r="D391" i="1"/>
  <c r="F391" i="1"/>
  <c r="H391" i="1"/>
  <c r="AD391" i="1" s="1"/>
  <c r="G391" i="1"/>
  <c r="B392" i="1"/>
  <c r="C392" i="1" s="1"/>
  <c r="E223" i="1"/>
  <c r="G223" i="1"/>
  <c r="F223" i="1"/>
  <c r="D223" i="1"/>
  <c r="H223" i="1"/>
  <c r="AD223" i="1" s="1"/>
  <c r="B224" i="1"/>
  <c r="C224" i="1" s="1"/>
  <c r="AH642" i="1"/>
  <c r="Y642" i="1"/>
  <c r="AF642" i="1"/>
  <c r="AG642" i="1"/>
  <c r="AC642" i="1"/>
  <c r="AB642" i="1"/>
  <c r="AA642" i="1"/>
  <c r="Z642" i="1"/>
  <c r="AE642" i="1"/>
  <c r="X642" i="1"/>
  <c r="AH194" i="1"/>
  <c r="Y194" i="1"/>
  <c r="AG194" i="1"/>
  <c r="X194" i="1"/>
  <c r="AF194" i="1"/>
  <c r="AE194" i="1"/>
  <c r="AC194" i="1"/>
  <c r="AB194" i="1"/>
  <c r="AA194" i="1"/>
  <c r="Z194" i="1"/>
  <c r="AF306" i="1"/>
  <c r="AH306" i="1"/>
  <c r="X306" i="1"/>
  <c r="AG306" i="1"/>
  <c r="AE306" i="1"/>
  <c r="AC306" i="1"/>
  <c r="AB306" i="1"/>
  <c r="AA306" i="1"/>
  <c r="Z306" i="1"/>
  <c r="Y306" i="1"/>
  <c r="AG110" i="1"/>
  <c r="X110" i="1"/>
  <c r="AA110" i="1"/>
  <c r="AF110" i="1"/>
  <c r="AE110" i="1"/>
  <c r="AC110" i="1"/>
  <c r="AB110" i="1"/>
  <c r="AH110" i="1"/>
  <c r="Z110" i="1"/>
  <c r="Y110" i="1"/>
  <c r="AF446" i="1"/>
  <c r="Z446" i="1"/>
  <c r="Y446" i="1"/>
  <c r="AH446" i="1"/>
  <c r="X446" i="1"/>
  <c r="AC446" i="1"/>
  <c r="AB446" i="1"/>
  <c r="AA446" i="1"/>
  <c r="AE446" i="1"/>
  <c r="AG446" i="1"/>
  <c r="G503" i="1"/>
  <c r="B504" i="1"/>
  <c r="C504" i="1" s="1"/>
  <c r="F503" i="1"/>
  <c r="E503" i="1"/>
  <c r="D503" i="1"/>
  <c r="H503" i="1"/>
  <c r="AD503" i="1" s="1"/>
  <c r="G587" i="1"/>
  <c r="F587" i="1"/>
  <c r="B588" i="1"/>
  <c r="C588" i="1" s="1"/>
  <c r="H587" i="1"/>
  <c r="AD587" i="1" s="1"/>
  <c r="E587" i="1"/>
  <c r="D587" i="1"/>
  <c r="AF390" i="1"/>
  <c r="AE390" i="1"/>
  <c r="AC390" i="1"/>
  <c r="AA390" i="1"/>
  <c r="Z390" i="1"/>
  <c r="Y390" i="1"/>
  <c r="X390" i="1"/>
  <c r="AH390" i="1"/>
  <c r="AG390" i="1"/>
  <c r="AB390" i="1"/>
  <c r="AF222" i="1"/>
  <c r="AC222" i="1"/>
  <c r="AB222" i="1"/>
  <c r="AE222" i="1"/>
  <c r="AA222" i="1"/>
  <c r="Z222" i="1"/>
  <c r="Y222" i="1"/>
  <c r="X222" i="1"/>
  <c r="AH222" i="1"/>
  <c r="AG222" i="1"/>
  <c r="AA362" i="1"/>
  <c r="Z362" i="1"/>
  <c r="AH362" i="1"/>
  <c r="Y362" i="1"/>
  <c r="AG362" i="1"/>
  <c r="AF362" i="1"/>
  <c r="AC362" i="1"/>
  <c r="AB362" i="1"/>
  <c r="X362" i="1"/>
  <c r="AE362" i="1"/>
  <c r="H363" i="1"/>
  <c r="AD363" i="1" s="1"/>
  <c r="B364" i="1"/>
  <c r="C364" i="1" s="1"/>
  <c r="G363" i="1"/>
  <c r="F363" i="1"/>
  <c r="E363" i="1"/>
  <c r="D363" i="1"/>
  <c r="E279" i="1"/>
  <c r="B280" i="1"/>
  <c r="C280" i="1" s="1"/>
  <c r="H279" i="1"/>
  <c r="AD279" i="1" s="1"/>
  <c r="G279" i="1"/>
  <c r="F279" i="1"/>
  <c r="D279" i="1"/>
  <c r="B252" i="1"/>
  <c r="C252" i="1" s="1"/>
  <c r="G251" i="1"/>
  <c r="F251" i="1"/>
  <c r="H251" i="1"/>
  <c r="AD251" i="1" s="1"/>
  <c r="E251" i="1"/>
  <c r="D251" i="1"/>
  <c r="I699" i="1"/>
  <c r="I119" i="1"/>
  <c r="J306" i="3" s="1"/>
  <c r="AB334" i="1"/>
  <c r="AA334" i="1"/>
  <c r="Z334" i="1"/>
  <c r="AH334" i="1"/>
  <c r="Y334" i="1"/>
  <c r="AE334" i="1"/>
  <c r="AC334" i="1"/>
  <c r="X334" i="1"/>
  <c r="AG334" i="1"/>
  <c r="AF334" i="1"/>
  <c r="AH558" i="1"/>
  <c r="Y558" i="1"/>
  <c r="AE558" i="1"/>
  <c r="AC558" i="1"/>
  <c r="AG558" i="1"/>
  <c r="AF558" i="1"/>
  <c r="AB558" i="1"/>
  <c r="AA558" i="1"/>
  <c r="X558" i="1"/>
  <c r="Z558" i="1"/>
  <c r="H419" i="1"/>
  <c r="AD419" i="1" s="1"/>
  <c r="B420" i="1"/>
  <c r="C420" i="1" s="1"/>
  <c r="G419" i="1"/>
  <c r="F419" i="1"/>
  <c r="E419" i="1"/>
  <c r="D419" i="1"/>
  <c r="Z530" i="1"/>
  <c r="AE530" i="1"/>
  <c r="AC530" i="1"/>
  <c r="AB530" i="1"/>
  <c r="AA530" i="1"/>
  <c r="AH530" i="1"/>
  <c r="AF530" i="1"/>
  <c r="Y530" i="1"/>
  <c r="X530" i="1"/>
  <c r="AG530" i="1"/>
  <c r="AF278" i="1"/>
  <c r="AC278" i="1"/>
  <c r="AB278" i="1"/>
  <c r="AH278" i="1"/>
  <c r="AG278" i="1"/>
  <c r="AE278" i="1"/>
  <c r="AA278" i="1"/>
  <c r="Z278" i="1"/>
  <c r="Y278" i="1"/>
  <c r="X278" i="1"/>
  <c r="AE474" i="1"/>
  <c r="AC474" i="1"/>
  <c r="AG474" i="1"/>
  <c r="AA474" i="1"/>
  <c r="AH474" i="1"/>
  <c r="AF474" i="1"/>
  <c r="AB474" i="1"/>
  <c r="Z474" i="1"/>
  <c r="X474" i="1"/>
  <c r="Y474" i="1"/>
  <c r="I409" i="1"/>
  <c r="H83" i="1"/>
  <c r="AD83" i="1" s="1"/>
  <c r="B84" i="1"/>
  <c r="C84" i="1" s="1"/>
  <c r="G83" i="1"/>
  <c r="F83" i="1"/>
  <c r="E83" i="1"/>
  <c r="D83" i="1"/>
  <c r="G559" i="1"/>
  <c r="E559" i="1"/>
  <c r="B560" i="1"/>
  <c r="C560" i="1" s="1"/>
  <c r="D559" i="1"/>
  <c r="H559" i="1"/>
  <c r="AD559" i="1" s="1"/>
  <c r="F559" i="1"/>
  <c r="G643" i="1"/>
  <c r="E643" i="1"/>
  <c r="F643" i="1"/>
  <c r="H643" i="1"/>
  <c r="AD643" i="1" s="1"/>
  <c r="D643" i="1"/>
  <c r="B644" i="1"/>
  <c r="C644" i="1" s="1"/>
  <c r="E447" i="1"/>
  <c r="B448" i="1"/>
  <c r="C448" i="1" s="1"/>
  <c r="H447" i="1"/>
  <c r="AD447" i="1" s="1"/>
  <c r="G447" i="1"/>
  <c r="F447" i="1"/>
  <c r="D447" i="1"/>
  <c r="I467" i="1"/>
  <c r="E307" i="1"/>
  <c r="H307" i="1"/>
  <c r="AD307" i="1" s="1"/>
  <c r="G307" i="1"/>
  <c r="F307" i="1"/>
  <c r="B308" i="1"/>
  <c r="C308" i="1" s="1"/>
  <c r="D307" i="1"/>
  <c r="AA418" i="1"/>
  <c r="Z418" i="1"/>
  <c r="AH418" i="1"/>
  <c r="Y418" i="1"/>
  <c r="AF418" i="1"/>
  <c r="AE418" i="1"/>
  <c r="AC418" i="1"/>
  <c r="AB418" i="1"/>
  <c r="X418" i="1"/>
  <c r="AG418" i="1"/>
  <c r="AG138" i="1"/>
  <c r="X138" i="1"/>
  <c r="AC138" i="1"/>
  <c r="AH138" i="1"/>
  <c r="AF138" i="1"/>
  <c r="Z138" i="1"/>
  <c r="AE138" i="1"/>
  <c r="AB138" i="1"/>
  <c r="AA138" i="1"/>
  <c r="Y138" i="1"/>
  <c r="H531" i="1"/>
  <c r="AD531" i="1" s="1"/>
  <c r="E531" i="1"/>
  <c r="B532" i="1"/>
  <c r="C532" i="1" s="1"/>
  <c r="D531" i="1"/>
  <c r="G531" i="1"/>
  <c r="F531" i="1"/>
  <c r="H615" i="1"/>
  <c r="AD615" i="1" s="1"/>
  <c r="G615" i="1"/>
  <c r="F615" i="1"/>
  <c r="E615" i="1"/>
  <c r="D615" i="1"/>
  <c r="B616" i="1"/>
  <c r="C616" i="1" s="1"/>
  <c r="AC586" i="1"/>
  <c r="AB586" i="1"/>
  <c r="AA586" i="1"/>
  <c r="AG586" i="1"/>
  <c r="AF586" i="1"/>
  <c r="AH586" i="1"/>
  <c r="AE586" i="1"/>
  <c r="Z586" i="1"/>
  <c r="Y586" i="1"/>
  <c r="X586" i="1"/>
  <c r="H167" i="1"/>
  <c r="B168" i="1"/>
  <c r="C168" i="1" s="1"/>
  <c r="G167" i="1"/>
  <c r="F167" i="1"/>
  <c r="E167" i="1"/>
  <c r="D167" i="1"/>
  <c r="Z614" i="1"/>
  <c r="AH614" i="1"/>
  <c r="Y614" i="1"/>
  <c r="AF614" i="1"/>
  <c r="AE614" i="1"/>
  <c r="AC614" i="1"/>
  <c r="AB614" i="1"/>
  <c r="AA614" i="1"/>
  <c r="AG614" i="1"/>
  <c r="X614" i="1"/>
  <c r="AA250" i="1"/>
  <c r="AH250" i="1"/>
  <c r="Y250" i="1"/>
  <c r="AG250" i="1"/>
  <c r="X250" i="1"/>
  <c r="AF250" i="1"/>
  <c r="AE250" i="1"/>
  <c r="AC250" i="1"/>
  <c r="AB250" i="1"/>
  <c r="Z250" i="1"/>
  <c r="H54" i="1"/>
  <c r="AD54" i="1" s="1"/>
  <c r="B55" i="1"/>
  <c r="C55" i="1" s="1"/>
  <c r="G54" i="1"/>
  <c r="F54" i="1"/>
  <c r="E54" i="1"/>
  <c r="D54" i="1"/>
  <c r="Z53" i="1"/>
  <c r="AH53" i="1"/>
  <c r="Y53" i="1"/>
  <c r="AC53" i="1"/>
  <c r="AF53" i="1"/>
  <c r="AG53" i="1"/>
  <c r="AE53" i="1"/>
  <c r="AB53" i="1"/>
  <c r="X53" i="1"/>
  <c r="AA53" i="1"/>
  <c r="I32" i="1"/>
  <c r="A24" i="2"/>
  <c r="B31" i="4"/>
  <c r="B30" i="4"/>
  <c r="AI222" i="1" l="1"/>
  <c r="AI166" i="1"/>
  <c r="J269" i="3"/>
  <c r="G276" i="3"/>
  <c r="K269" i="3"/>
  <c r="M238" i="3"/>
  <c r="L255" i="3"/>
  <c r="AD167" i="1"/>
  <c r="J255" i="3"/>
  <c r="J249" i="3"/>
  <c r="Q236" i="3"/>
  <c r="N295" i="3"/>
  <c r="G306" i="3"/>
  <c r="N246" i="3"/>
  <c r="G246" i="3"/>
  <c r="H287" i="3"/>
  <c r="I269" i="3"/>
  <c r="R288" i="3"/>
  <c r="O307" i="3"/>
  <c r="G308" i="3"/>
  <c r="L305" i="3"/>
  <c r="M275" i="3"/>
  <c r="H237" i="3"/>
  <c r="L297" i="3"/>
  <c r="G287" i="3"/>
  <c r="Q307" i="3"/>
  <c r="S268" i="3"/>
  <c r="M287" i="3"/>
  <c r="M288" i="3"/>
  <c r="M276" i="3"/>
  <c r="S307" i="3"/>
  <c r="O258" i="3"/>
  <c r="K308" i="3"/>
  <c r="R307" i="3"/>
  <c r="K306" i="3"/>
  <c r="N275" i="3"/>
  <c r="P237" i="3"/>
  <c r="S298" i="3"/>
  <c r="R258" i="3"/>
  <c r="J278" i="3"/>
  <c r="K278" i="3"/>
  <c r="L246" i="3"/>
  <c r="O249" i="3"/>
  <c r="S238" i="3"/>
  <c r="K305" i="3"/>
  <c r="R256" i="3"/>
  <c r="P278" i="3"/>
  <c r="L238" i="3"/>
  <c r="K289" i="3"/>
  <c r="I279" i="3"/>
  <c r="R235" i="3"/>
  <c r="L285" i="3"/>
  <c r="R296" i="3"/>
  <c r="H289" i="3"/>
  <c r="L286" i="3"/>
  <c r="S266" i="3"/>
  <c r="I245" i="3"/>
  <c r="Q249" i="3"/>
  <c r="G275" i="3"/>
  <c r="J286" i="3"/>
  <c r="N255" i="3"/>
  <c r="J305" i="3"/>
  <c r="S259" i="3"/>
  <c r="Q276" i="3"/>
  <c r="Q286" i="3"/>
  <c r="G299" i="3"/>
  <c r="K297" i="3"/>
  <c r="O285" i="3"/>
  <c r="J297" i="3"/>
  <c r="H265" i="3"/>
  <c r="P277" i="3"/>
  <c r="J248" i="3"/>
  <c r="I255" i="3"/>
  <c r="J276" i="3"/>
  <c r="S248" i="3"/>
  <c r="H235" i="3"/>
  <c r="H239" i="3"/>
  <c r="O245" i="3"/>
  <c r="I258" i="3"/>
  <c r="H255" i="3"/>
  <c r="N249" i="3"/>
  <c r="N267" i="3"/>
  <c r="Q299" i="3"/>
  <c r="M257" i="3"/>
  <c r="L296" i="3"/>
  <c r="N288" i="3"/>
  <c r="M239" i="3"/>
  <c r="I259" i="3"/>
  <c r="P289" i="3"/>
  <c r="R249" i="3"/>
  <c r="J298" i="3"/>
  <c r="Q265" i="3"/>
  <c r="K276" i="3"/>
  <c r="P279" i="3"/>
  <c r="N309" i="3"/>
  <c r="S256" i="3"/>
  <c r="Q295" i="3"/>
  <c r="Q289" i="3"/>
  <c r="S237" i="3"/>
  <c r="N306" i="3"/>
  <c r="O288" i="3"/>
  <c r="R269" i="3"/>
  <c r="G295" i="3"/>
  <c r="S247" i="3"/>
  <c r="K298" i="3"/>
  <c r="L258" i="3"/>
  <c r="G298" i="3"/>
  <c r="N285" i="3"/>
  <c r="L266" i="3"/>
  <c r="O278" i="3"/>
  <c r="O277" i="3"/>
  <c r="S279" i="3"/>
  <c r="S235" i="3"/>
  <c r="M265" i="3"/>
  <c r="G255" i="3"/>
  <c r="Q308" i="3"/>
  <c r="S289" i="3"/>
  <c r="S257" i="3"/>
  <c r="J295" i="3"/>
  <c r="K248" i="3"/>
  <c r="H258" i="3"/>
  <c r="P235" i="3"/>
  <c r="K309" i="3"/>
  <c r="G239" i="3"/>
  <c r="M308" i="3"/>
  <c r="P239" i="3"/>
  <c r="R276" i="3"/>
  <c r="M246" i="3"/>
  <c r="I298" i="3"/>
  <c r="I287" i="3"/>
  <c r="R279" i="3"/>
  <c r="N259" i="3"/>
  <c r="L307" i="3"/>
  <c r="O256" i="3"/>
  <c r="Q285" i="3"/>
  <c r="S296" i="3"/>
  <c r="H268" i="3"/>
  <c r="Q259" i="3"/>
  <c r="G277" i="3"/>
  <c r="L306" i="3"/>
  <c r="H259" i="3"/>
  <c r="P246" i="3"/>
  <c r="L288" i="3"/>
  <c r="G248" i="3"/>
  <c r="I296" i="3"/>
  <c r="L279" i="3"/>
  <c r="G307" i="3"/>
  <c r="O265" i="3"/>
  <c r="P299" i="3"/>
  <c r="Q267" i="3"/>
  <c r="G268" i="3"/>
  <c r="J289" i="3"/>
  <c r="O235" i="3"/>
  <c r="L237" i="3"/>
  <c r="S309" i="3"/>
  <c r="O296" i="3"/>
  <c r="K267" i="3"/>
  <c r="N268" i="3"/>
  <c r="S287" i="3"/>
  <c r="L289" i="3"/>
  <c r="R239" i="3"/>
  <c r="S297" i="3"/>
  <c r="K307" i="3"/>
  <c r="S305" i="3"/>
  <c r="P305" i="3"/>
  <c r="O237" i="3"/>
  <c r="P297" i="3"/>
  <c r="K236" i="3"/>
  <c r="Q239" i="3"/>
  <c r="Q296" i="3"/>
  <c r="J288" i="3"/>
  <c r="N257" i="3"/>
  <c r="Q237" i="3"/>
  <c r="Q269" i="3"/>
  <c r="S276" i="3"/>
  <c r="L235" i="3"/>
  <c r="G265" i="3"/>
  <c r="J238" i="3"/>
  <c r="P288" i="3"/>
  <c r="G278" i="3"/>
  <c r="I308" i="3"/>
  <c r="P258" i="3"/>
  <c r="G279" i="3"/>
  <c r="P255" i="3"/>
  <c r="P267" i="3"/>
  <c r="S308" i="3"/>
  <c r="H256" i="3"/>
  <c r="G288" i="3"/>
  <c r="J299" i="3"/>
  <c r="H247" i="3"/>
  <c r="Q275" i="3"/>
  <c r="H278" i="3"/>
  <c r="N278" i="3"/>
  <c r="O306" i="3"/>
  <c r="Q278" i="3"/>
  <c r="I235" i="3"/>
  <c r="I276" i="3"/>
  <c r="J285" i="3"/>
  <c r="R278" i="3"/>
  <c r="O247" i="3"/>
  <c r="H275" i="3"/>
  <c r="L256" i="3"/>
  <c r="L275" i="3"/>
  <c r="R267" i="3"/>
  <c r="G259" i="3"/>
  <c r="O286" i="3"/>
  <c r="Q247" i="3"/>
  <c r="J266" i="3"/>
  <c r="M289" i="3"/>
  <c r="M245" i="3"/>
  <c r="R247" i="3"/>
  <c r="O238" i="3"/>
  <c r="S278" i="3"/>
  <c r="K259" i="3"/>
  <c r="S306" i="3"/>
  <c r="R285" i="3"/>
  <c r="I299" i="3"/>
  <c r="J265" i="3"/>
  <c r="Q248" i="3"/>
  <c r="H288" i="3"/>
  <c r="H236" i="3"/>
  <c r="O287" i="3"/>
  <c r="G245" i="3"/>
  <c r="H285" i="3"/>
  <c r="J307" i="3"/>
  <c r="M268" i="3"/>
  <c r="I247" i="3"/>
  <c r="K235" i="3"/>
  <c r="J309" i="3"/>
  <c r="K238" i="3"/>
  <c r="P298" i="3"/>
  <c r="L236" i="3"/>
  <c r="I289" i="3"/>
  <c r="Q257" i="3"/>
  <c r="R265" i="3"/>
  <c r="M249" i="3"/>
  <c r="P296" i="3"/>
  <c r="P245" i="3"/>
  <c r="H238" i="3"/>
  <c r="L247" i="3"/>
  <c r="N287" i="3"/>
  <c r="P249" i="3"/>
  <c r="J287" i="3"/>
  <c r="Q279" i="3"/>
  <c r="O289" i="3"/>
  <c r="O266" i="3"/>
  <c r="L245" i="3"/>
  <c r="N235" i="3"/>
  <c r="P307" i="3"/>
  <c r="S277" i="3"/>
  <c r="O246" i="3"/>
  <c r="P308" i="3"/>
  <c r="M307" i="3"/>
  <c r="I267" i="3"/>
  <c r="K266" i="3"/>
  <c r="O305" i="3"/>
  <c r="L278" i="3"/>
  <c r="K287" i="3"/>
  <c r="M256" i="3"/>
  <c r="M298" i="3"/>
  <c r="G309" i="3"/>
  <c r="G258" i="3"/>
  <c r="G236" i="3"/>
  <c r="I239" i="3"/>
  <c r="J245" i="3"/>
  <c r="O259" i="3"/>
  <c r="H305" i="3"/>
  <c r="H298" i="3"/>
  <c r="N245" i="3"/>
  <c r="P257" i="3"/>
  <c r="K285" i="3"/>
  <c r="Q245" i="3"/>
  <c r="S258" i="3"/>
  <c r="R245" i="3"/>
  <c r="K245" i="3"/>
  <c r="L257" i="3"/>
  <c r="O279" i="3"/>
  <c r="R286" i="3"/>
  <c r="S269" i="3"/>
  <c r="P265" i="3"/>
  <c r="L269" i="3"/>
  <c r="R266" i="3"/>
  <c r="I238" i="3"/>
  <c r="N279" i="3"/>
  <c r="S245" i="3"/>
  <c r="G305" i="3"/>
  <c r="G249" i="3"/>
  <c r="R298" i="3"/>
  <c r="R238" i="3"/>
  <c r="R299" i="3"/>
  <c r="O308" i="3"/>
  <c r="P266" i="3"/>
  <c r="R287" i="3"/>
  <c r="O299" i="3"/>
  <c r="N248" i="3"/>
  <c r="N289" i="3"/>
  <c r="R255" i="3"/>
  <c r="O276" i="3"/>
  <c r="N265" i="3"/>
  <c r="O297" i="3"/>
  <c r="H279" i="3"/>
  <c r="J257" i="3"/>
  <c r="L276" i="3"/>
  <c r="M299" i="3"/>
  <c r="O255" i="3"/>
  <c r="N297" i="3"/>
  <c r="Q256" i="3"/>
  <c r="O298" i="3"/>
  <c r="R309" i="3"/>
  <c r="Q268" i="3"/>
  <c r="H249" i="3"/>
  <c r="N247" i="3"/>
  <c r="I246" i="3"/>
  <c r="K265" i="3"/>
  <c r="L268" i="3"/>
  <c r="M236" i="3"/>
  <c r="N269" i="3"/>
  <c r="I277" i="3"/>
  <c r="L249" i="3"/>
  <c r="N258" i="3"/>
  <c r="Q238" i="3"/>
  <c r="I305" i="3"/>
  <c r="I256" i="3"/>
  <c r="R246" i="3"/>
  <c r="R236" i="3"/>
  <c r="P238" i="3"/>
  <c r="Q255" i="3"/>
  <c r="H248" i="3"/>
  <c r="K299" i="3"/>
  <c r="I249" i="3"/>
  <c r="R305" i="3"/>
  <c r="P256" i="3"/>
  <c r="H246" i="3"/>
  <c r="N256" i="3"/>
  <c r="O257" i="3"/>
  <c r="J308" i="3"/>
  <c r="K249" i="3"/>
  <c r="Q288" i="3"/>
  <c r="I288" i="3"/>
  <c r="I295" i="3"/>
  <c r="P268" i="3"/>
  <c r="J239" i="3"/>
  <c r="M266" i="3"/>
  <c r="R306" i="3"/>
  <c r="K275" i="3"/>
  <c r="K295" i="3"/>
  <c r="L248" i="3"/>
  <c r="M295" i="3"/>
  <c r="P248" i="3"/>
  <c r="Q297" i="3"/>
  <c r="K257" i="3"/>
  <c r="R257" i="3"/>
  <c r="O275" i="3"/>
  <c r="M285" i="3"/>
  <c r="L309" i="3"/>
  <c r="L259" i="3"/>
  <c r="P275" i="3"/>
  <c r="L265" i="3"/>
  <c r="I265" i="3"/>
  <c r="G286" i="3"/>
  <c r="S255" i="3"/>
  <c r="I286" i="3"/>
  <c r="Q298" i="3"/>
  <c r="O239" i="3"/>
  <c r="N296" i="3"/>
  <c r="P247" i="3"/>
  <c r="S285" i="3"/>
  <c r="M309" i="3"/>
  <c r="N276" i="3"/>
  <c r="N238" i="3"/>
  <c r="N239" i="3"/>
  <c r="L267" i="3"/>
  <c r="R297" i="3"/>
  <c r="S239" i="3"/>
  <c r="M296" i="3"/>
  <c r="J259" i="3"/>
  <c r="S286" i="3"/>
  <c r="R268" i="3"/>
  <c r="L299" i="3"/>
  <c r="G237" i="3"/>
  <c r="H296" i="3"/>
  <c r="I268" i="3"/>
  <c r="I297" i="3"/>
  <c r="L277" i="3"/>
  <c r="I236" i="3"/>
  <c r="R308" i="3"/>
  <c r="N236" i="3"/>
  <c r="R295" i="3"/>
  <c r="I237" i="3"/>
  <c r="P306" i="3"/>
  <c r="R259" i="3"/>
  <c r="H286" i="3"/>
  <c r="G296" i="3"/>
  <c r="H297" i="3"/>
  <c r="I257" i="3"/>
  <c r="S288" i="3"/>
  <c r="O248" i="3"/>
  <c r="J267" i="3"/>
  <c r="S236" i="3"/>
  <c r="M286" i="3"/>
  <c r="S275" i="3"/>
  <c r="I309" i="3"/>
  <c r="P276" i="3"/>
  <c r="P285" i="3"/>
  <c r="O267" i="3"/>
  <c r="G297" i="3"/>
  <c r="K279" i="3"/>
  <c r="J235" i="3"/>
  <c r="N277" i="3"/>
  <c r="S295" i="3"/>
  <c r="H269" i="3"/>
  <c r="K286" i="3"/>
  <c r="H245" i="3"/>
  <c r="M305" i="3"/>
  <c r="K268" i="3"/>
  <c r="Q305" i="3"/>
  <c r="P259" i="3"/>
  <c r="P286" i="3"/>
  <c r="S246" i="3"/>
  <c r="H277" i="3"/>
  <c r="M278" i="3"/>
  <c r="J296" i="3"/>
  <c r="Q277" i="3"/>
  <c r="H266" i="3"/>
  <c r="K246" i="3"/>
  <c r="S267" i="3"/>
  <c r="P309" i="3"/>
  <c r="I275" i="3"/>
  <c r="Q246" i="3"/>
  <c r="M258" i="3"/>
  <c r="Q266" i="3"/>
  <c r="G256" i="3"/>
  <c r="M235" i="3"/>
  <c r="G247" i="3"/>
  <c r="P287" i="3"/>
  <c r="G238" i="3"/>
  <c r="N237" i="3"/>
  <c r="H276" i="3"/>
  <c r="L287" i="3"/>
  <c r="K296" i="3"/>
  <c r="L308" i="3"/>
  <c r="I266" i="3"/>
  <c r="N299" i="3"/>
  <c r="M297" i="3"/>
  <c r="J236" i="3"/>
  <c r="O309" i="3"/>
  <c r="Q287" i="3"/>
  <c r="M306" i="3"/>
  <c r="H257" i="3"/>
  <c r="I307" i="3"/>
  <c r="N307" i="3"/>
  <c r="G269" i="3"/>
  <c r="P269" i="3"/>
  <c r="L295" i="3"/>
  <c r="K247" i="3"/>
  <c r="R237" i="3"/>
  <c r="Q258" i="3"/>
  <c r="M237" i="3"/>
  <c r="K255" i="3"/>
  <c r="M255" i="3"/>
  <c r="G267" i="3"/>
  <c r="K256" i="3"/>
  <c r="M277" i="3"/>
  <c r="O269" i="3"/>
  <c r="M267" i="3"/>
  <c r="K288" i="3"/>
  <c r="N266" i="3"/>
  <c r="N305" i="3"/>
  <c r="K277" i="3"/>
  <c r="G289" i="3"/>
  <c r="I248" i="3"/>
  <c r="N308" i="3"/>
  <c r="G266" i="3"/>
  <c r="P295" i="3"/>
  <c r="J277" i="3"/>
  <c r="N286" i="3"/>
  <c r="R277" i="3"/>
  <c r="M279" i="3"/>
  <c r="Q235" i="3"/>
  <c r="H306" i="3"/>
  <c r="J247" i="3"/>
  <c r="K237" i="3"/>
  <c r="J279" i="3"/>
  <c r="J246" i="3"/>
  <c r="I306" i="3"/>
  <c r="S265" i="3"/>
  <c r="H295" i="3"/>
  <c r="L239" i="3"/>
  <c r="R275" i="3"/>
  <c r="L298" i="3"/>
  <c r="P236" i="3"/>
  <c r="M259" i="3"/>
  <c r="M269" i="3"/>
  <c r="K239" i="3"/>
  <c r="H267" i="3"/>
  <c r="G235" i="3"/>
  <c r="R289" i="3"/>
  <c r="N298" i="3"/>
  <c r="J258" i="3"/>
  <c r="Q309" i="3"/>
  <c r="I285" i="3"/>
  <c r="G285" i="3"/>
  <c r="J237" i="3"/>
  <c r="K258" i="3"/>
  <c r="S249" i="3"/>
  <c r="H308" i="3"/>
  <c r="H307" i="3"/>
  <c r="R248" i="3"/>
  <c r="O236" i="3"/>
  <c r="O295" i="3"/>
  <c r="M247" i="3"/>
  <c r="Q306" i="3"/>
  <c r="J268" i="3"/>
  <c r="O268" i="3"/>
  <c r="G257" i="3"/>
  <c r="I278" i="3"/>
  <c r="H309" i="3"/>
  <c r="H299" i="3"/>
  <c r="J256" i="3"/>
  <c r="M248" i="3"/>
  <c r="J275" i="3"/>
  <c r="J750" i="1"/>
  <c r="AI418" i="1"/>
  <c r="AI390" i="1"/>
  <c r="AI334" i="1"/>
  <c r="AI250" i="1"/>
  <c r="AI530" i="1"/>
  <c r="AI362" i="1"/>
  <c r="AI306" i="1"/>
  <c r="AI502" i="1"/>
  <c r="AI446" i="1"/>
  <c r="AI53" i="1"/>
  <c r="AI614" i="1"/>
  <c r="AI586" i="1"/>
  <c r="AI474" i="1"/>
  <c r="AI278" i="1"/>
  <c r="AI558" i="1"/>
  <c r="AI110" i="1"/>
  <c r="AI642" i="1"/>
  <c r="AI194" i="1"/>
  <c r="AI138" i="1"/>
  <c r="AI82" i="1"/>
  <c r="P226" i="3"/>
  <c r="L198" i="3"/>
  <c r="I206" i="3"/>
  <c r="O229" i="3"/>
  <c r="H199" i="3"/>
  <c r="N216" i="3"/>
  <c r="S207" i="3"/>
  <c r="N197" i="3"/>
  <c r="K206" i="3"/>
  <c r="J195" i="3"/>
  <c r="Q199" i="3"/>
  <c r="N199" i="3"/>
  <c r="I219" i="3"/>
  <c r="Q195" i="3"/>
  <c r="N205" i="3"/>
  <c r="L216" i="3"/>
  <c r="G218" i="3"/>
  <c r="J206" i="3"/>
  <c r="O225" i="3"/>
  <c r="R206" i="3"/>
  <c r="O196" i="3"/>
  <c r="R218" i="3"/>
  <c r="L206" i="3"/>
  <c r="R205" i="3"/>
  <c r="L219" i="3"/>
  <c r="M227" i="3"/>
  <c r="L199" i="3"/>
  <c r="M217" i="3"/>
  <c r="G207" i="3"/>
  <c r="L229" i="3"/>
  <c r="M197" i="3"/>
  <c r="P208" i="3"/>
  <c r="Q196" i="3"/>
  <c r="Q205" i="3"/>
  <c r="H227" i="3"/>
  <c r="Q198" i="3"/>
  <c r="I229" i="3"/>
  <c r="O217" i="3"/>
  <c r="N198" i="3"/>
  <c r="K195" i="3"/>
  <c r="M207" i="3"/>
  <c r="K208" i="3"/>
  <c r="K199" i="3"/>
  <c r="R225" i="3"/>
  <c r="K228" i="3"/>
  <c r="R199" i="3"/>
  <c r="L196" i="3"/>
  <c r="H226" i="3"/>
  <c r="G215" i="3"/>
  <c r="I227" i="3"/>
  <c r="J205" i="3"/>
  <c r="O218" i="3"/>
  <c r="N195" i="3"/>
  <c r="J197" i="3"/>
  <c r="J227" i="3"/>
  <c r="J215" i="3"/>
  <c r="Q219" i="3"/>
  <c r="G198" i="3"/>
  <c r="Q226" i="3"/>
  <c r="J199" i="3"/>
  <c r="R208" i="3"/>
  <c r="R209" i="3"/>
  <c r="I198" i="3"/>
  <c r="M209" i="3"/>
  <c r="M225" i="3"/>
  <c r="R217" i="3"/>
  <c r="M199" i="3"/>
  <c r="J208" i="3"/>
  <c r="S196" i="3"/>
  <c r="Q229" i="3"/>
  <c r="S205" i="3"/>
  <c r="M195" i="3"/>
  <c r="K217" i="3"/>
  <c r="M215" i="3"/>
  <c r="Q218" i="3"/>
  <c r="S229" i="3"/>
  <c r="O207" i="3"/>
  <c r="L208" i="3"/>
  <c r="S197" i="3"/>
  <c r="O197" i="3"/>
  <c r="G205" i="3"/>
  <c r="G227" i="3"/>
  <c r="I197" i="3"/>
  <c r="G219" i="3"/>
  <c r="G199" i="3"/>
  <c r="K216" i="3"/>
  <c r="H217" i="3"/>
  <c r="J225" i="3"/>
  <c r="N225" i="3"/>
  <c r="P227" i="3"/>
  <c r="S208" i="3"/>
  <c r="H216" i="3"/>
  <c r="N226" i="3"/>
  <c r="Q207" i="3"/>
  <c r="N217" i="3"/>
  <c r="S227" i="3"/>
  <c r="S206" i="3"/>
  <c r="M226" i="3"/>
  <c r="P218" i="3"/>
  <c r="M216" i="3"/>
  <c r="S195" i="3"/>
  <c r="P228" i="3"/>
  <c r="H197" i="3"/>
  <c r="P196" i="3"/>
  <c r="L225" i="3"/>
  <c r="H209" i="3"/>
  <c r="Q217" i="3"/>
  <c r="S226" i="3"/>
  <c r="P215" i="3"/>
  <c r="P197" i="3"/>
  <c r="L218" i="3"/>
  <c r="J207" i="3"/>
  <c r="K226" i="3"/>
  <c r="I226" i="3"/>
  <c r="K198" i="3"/>
  <c r="I209" i="3"/>
  <c r="H218" i="3"/>
  <c r="N218" i="3"/>
  <c r="O208" i="3"/>
  <c r="G197" i="3"/>
  <c r="J229" i="3"/>
  <c r="Q228" i="3"/>
  <c r="L226" i="3"/>
  <c r="L215" i="3"/>
  <c r="N228" i="3"/>
  <c r="P195" i="3"/>
  <c r="L205" i="3"/>
  <c r="N209" i="3"/>
  <c r="K225" i="3"/>
  <c r="J217" i="3"/>
  <c r="P219" i="3"/>
  <c r="M208" i="3"/>
  <c r="J226" i="3"/>
  <c r="N229" i="3"/>
  <c r="M218" i="3"/>
  <c r="N219" i="3"/>
  <c r="H207" i="3"/>
  <c r="Q206" i="3"/>
  <c r="R227" i="3"/>
  <c r="J216" i="3"/>
  <c r="P207" i="3"/>
  <c r="S216" i="3"/>
  <c r="H215" i="3"/>
  <c r="J219" i="3"/>
  <c r="R198" i="3"/>
  <c r="G228" i="3"/>
  <c r="N215" i="3"/>
  <c r="R216" i="3"/>
  <c r="S198" i="3"/>
  <c r="O228" i="3"/>
  <c r="L209" i="3"/>
  <c r="J218" i="3"/>
  <c r="R215" i="3"/>
  <c r="K209" i="3"/>
  <c r="H196" i="3"/>
  <c r="M206" i="3"/>
  <c r="Q209" i="3"/>
  <c r="H228" i="3"/>
  <c r="G196" i="3"/>
  <c r="Q197" i="3"/>
  <c r="P199" i="3"/>
  <c r="I208" i="3"/>
  <c r="Q215" i="3"/>
  <c r="P216" i="3"/>
  <c r="N196" i="3"/>
  <c r="M228" i="3"/>
  <c r="Q216" i="3"/>
  <c r="G208" i="3"/>
  <c r="G216" i="3"/>
  <c r="I215" i="3"/>
  <c r="I216" i="3"/>
  <c r="O226" i="3"/>
  <c r="J209" i="3"/>
  <c r="P198" i="3"/>
  <c r="L197" i="3"/>
  <c r="H198" i="3"/>
  <c r="O216" i="3"/>
  <c r="J198" i="3"/>
  <c r="O206" i="3"/>
  <c r="S219" i="3"/>
  <c r="H219" i="3"/>
  <c r="I205" i="3"/>
  <c r="P225" i="3"/>
  <c r="R207" i="3"/>
  <c r="J196" i="3"/>
  <c r="K207" i="3"/>
  <c r="O199" i="3"/>
  <c r="J228" i="3"/>
  <c r="G229" i="3"/>
  <c r="L227" i="3"/>
  <c r="P209" i="3"/>
  <c r="S199" i="3"/>
  <c r="G226" i="3"/>
  <c r="R219" i="3"/>
  <c r="R196" i="3"/>
  <c r="H208" i="3"/>
  <c r="H206" i="3"/>
  <c r="S217" i="3"/>
  <c r="L195" i="3"/>
  <c r="M205" i="3"/>
  <c r="M198" i="3"/>
  <c r="N208" i="3"/>
  <c r="I218" i="3"/>
  <c r="O198" i="3"/>
  <c r="I228" i="3"/>
  <c r="K215" i="3"/>
  <c r="N207" i="3"/>
  <c r="O215" i="3"/>
  <c r="K219" i="3"/>
  <c r="L228" i="3"/>
  <c r="S218" i="3"/>
  <c r="R226" i="3"/>
  <c r="R197" i="3"/>
  <c r="M219" i="3"/>
  <c r="S209" i="3"/>
  <c r="L217" i="3"/>
  <c r="N227" i="3"/>
  <c r="K196" i="3"/>
  <c r="I225" i="3"/>
  <c r="P229" i="3"/>
  <c r="K218" i="3"/>
  <c r="R228" i="3"/>
  <c r="K197" i="3"/>
  <c r="I207" i="3"/>
  <c r="O219" i="3"/>
  <c r="G225" i="3"/>
  <c r="S215" i="3"/>
  <c r="Q225" i="3"/>
  <c r="K205" i="3"/>
  <c r="O209" i="3"/>
  <c r="N206" i="3"/>
  <c r="K227" i="3"/>
  <c r="H225" i="3"/>
  <c r="K229" i="3"/>
  <c r="G206" i="3"/>
  <c r="G217" i="3"/>
  <c r="S228" i="3"/>
  <c r="I199" i="3"/>
  <c r="I196" i="3"/>
  <c r="L207" i="3"/>
  <c r="M196" i="3"/>
  <c r="H229" i="3"/>
  <c r="P205" i="3"/>
  <c r="H205" i="3"/>
  <c r="S225" i="3"/>
  <c r="R195" i="3"/>
  <c r="O195" i="3"/>
  <c r="G195" i="3"/>
  <c r="O227" i="3"/>
  <c r="O205" i="3"/>
  <c r="Q227" i="3"/>
  <c r="Q208" i="3"/>
  <c r="I217" i="3"/>
  <c r="P206" i="3"/>
  <c r="I195" i="3"/>
  <c r="H195" i="3"/>
  <c r="M229" i="3"/>
  <c r="R229" i="3"/>
  <c r="G209" i="3"/>
  <c r="P217" i="3"/>
  <c r="J141" i="1"/>
  <c r="J692" i="1"/>
  <c r="J663" i="1"/>
  <c r="J605" i="1"/>
  <c r="J402" i="1"/>
  <c r="J721" i="1"/>
  <c r="J199" i="1"/>
  <c r="B729" i="1"/>
  <c r="G700" i="1"/>
  <c r="F700" i="1"/>
  <c r="B701" i="1"/>
  <c r="E700" i="1"/>
  <c r="D700" i="1"/>
  <c r="H700" i="1"/>
  <c r="AD700" i="1" s="1"/>
  <c r="C700" i="1"/>
  <c r="H224" i="1"/>
  <c r="AD224" i="1" s="1"/>
  <c r="F224" i="1"/>
  <c r="E224" i="1"/>
  <c r="B225" i="1"/>
  <c r="C225" i="1" s="1"/>
  <c r="G224" i="1"/>
  <c r="D224" i="1"/>
  <c r="AB195" i="1"/>
  <c r="AA195" i="1"/>
  <c r="Z195" i="1"/>
  <c r="AH195" i="1"/>
  <c r="Y195" i="1"/>
  <c r="AG195" i="1"/>
  <c r="X195" i="1"/>
  <c r="AF195" i="1"/>
  <c r="AE195" i="1"/>
  <c r="AC195" i="1"/>
  <c r="E336" i="1"/>
  <c r="D336" i="1"/>
  <c r="B337" i="1"/>
  <c r="C337" i="1" s="1"/>
  <c r="H336" i="1"/>
  <c r="AD336" i="1" s="1"/>
  <c r="G336" i="1"/>
  <c r="F336" i="1"/>
  <c r="D616" i="1"/>
  <c r="H616" i="1"/>
  <c r="AD616" i="1" s="1"/>
  <c r="G616" i="1"/>
  <c r="F616" i="1"/>
  <c r="E616" i="1"/>
  <c r="B617" i="1"/>
  <c r="C617" i="1" s="1"/>
  <c r="AC643" i="1"/>
  <c r="AA643" i="1"/>
  <c r="AH643" i="1"/>
  <c r="AF643" i="1"/>
  <c r="AG643" i="1"/>
  <c r="X643" i="1"/>
  <c r="AE643" i="1"/>
  <c r="AB643" i="1"/>
  <c r="Z643" i="1"/>
  <c r="Y643" i="1"/>
  <c r="AE419" i="1"/>
  <c r="AC419" i="1"/>
  <c r="AB419" i="1"/>
  <c r="AH419" i="1"/>
  <c r="AG419" i="1"/>
  <c r="AF419" i="1"/>
  <c r="AA419" i="1"/>
  <c r="Z419" i="1"/>
  <c r="Y419" i="1"/>
  <c r="X419" i="1"/>
  <c r="AH587" i="1"/>
  <c r="Y587" i="1"/>
  <c r="AG587" i="1"/>
  <c r="X587" i="1"/>
  <c r="AF587" i="1"/>
  <c r="AE587" i="1"/>
  <c r="AC587" i="1"/>
  <c r="AB587" i="1"/>
  <c r="AA587" i="1"/>
  <c r="Z587" i="1"/>
  <c r="Z223" i="1"/>
  <c r="AG223" i="1"/>
  <c r="X223" i="1"/>
  <c r="AF223" i="1"/>
  <c r="AH223" i="1"/>
  <c r="AE223" i="1"/>
  <c r="AC223" i="1"/>
  <c r="AB223" i="1"/>
  <c r="AA223" i="1"/>
  <c r="Y223" i="1"/>
  <c r="B673" i="1"/>
  <c r="C673" i="1" s="1"/>
  <c r="F672" i="1"/>
  <c r="G672" i="1"/>
  <c r="E672" i="1"/>
  <c r="H672" i="1"/>
  <c r="AD672" i="1" s="1"/>
  <c r="D672" i="1"/>
  <c r="AF335" i="1"/>
  <c r="AE335" i="1"/>
  <c r="AC335" i="1"/>
  <c r="AB335" i="1"/>
  <c r="X335" i="1"/>
  <c r="AH335" i="1"/>
  <c r="AG335" i="1"/>
  <c r="Z335" i="1"/>
  <c r="Y335" i="1"/>
  <c r="AA335" i="1"/>
  <c r="AA111" i="1"/>
  <c r="Z111" i="1"/>
  <c r="AH111" i="1"/>
  <c r="Y111" i="1"/>
  <c r="AE111" i="1"/>
  <c r="AG111" i="1"/>
  <c r="X111" i="1"/>
  <c r="AF111" i="1"/>
  <c r="AC111" i="1"/>
  <c r="AB111" i="1"/>
  <c r="AC559" i="1"/>
  <c r="AB559" i="1"/>
  <c r="AA559" i="1"/>
  <c r="X559" i="1"/>
  <c r="AH559" i="1"/>
  <c r="AG559" i="1"/>
  <c r="Y559" i="1"/>
  <c r="AF559" i="1"/>
  <c r="Z559" i="1"/>
  <c r="AE559" i="1"/>
  <c r="D420" i="1"/>
  <c r="B421" i="1"/>
  <c r="C421" i="1" s="1"/>
  <c r="H420" i="1"/>
  <c r="AD420" i="1" s="1"/>
  <c r="G420" i="1"/>
  <c r="F420" i="1"/>
  <c r="E420" i="1"/>
  <c r="Z391" i="1"/>
  <c r="AH391" i="1"/>
  <c r="Y391" i="1"/>
  <c r="AG391" i="1"/>
  <c r="X391" i="1"/>
  <c r="AE391" i="1"/>
  <c r="AC391" i="1"/>
  <c r="AB391" i="1"/>
  <c r="AA391" i="1"/>
  <c r="AF391" i="1"/>
  <c r="D532" i="1"/>
  <c r="G532" i="1"/>
  <c r="B533" i="1"/>
  <c r="C533" i="1" s="1"/>
  <c r="F532" i="1"/>
  <c r="E532" i="1"/>
  <c r="H532" i="1"/>
  <c r="AD532" i="1" s="1"/>
  <c r="H308" i="1"/>
  <c r="AD308" i="1" s="1"/>
  <c r="E308" i="1"/>
  <c r="D308" i="1"/>
  <c r="B309" i="1"/>
  <c r="C309" i="1" s="1"/>
  <c r="G308" i="1"/>
  <c r="F308" i="1"/>
  <c r="B561" i="1"/>
  <c r="C561" i="1" s="1"/>
  <c r="H560" i="1"/>
  <c r="AD560" i="1" s="1"/>
  <c r="G560" i="1"/>
  <c r="F560" i="1"/>
  <c r="E560" i="1"/>
  <c r="D560" i="1"/>
  <c r="E84" i="1"/>
  <c r="D84" i="1"/>
  <c r="H84" i="1"/>
  <c r="AD84" i="1" s="1"/>
  <c r="B85" i="1"/>
  <c r="C85" i="1" s="1"/>
  <c r="F84" i="1"/>
  <c r="G84" i="1"/>
  <c r="D364" i="1"/>
  <c r="E364" i="1"/>
  <c r="H364" i="1"/>
  <c r="AD364" i="1" s="1"/>
  <c r="G364" i="1"/>
  <c r="F364" i="1"/>
  <c r="B365" i="1"/>
  <c r="C365" i="1" s="1"/>
  <c r="G588" i="1"/>
  <c r="B589" i="1"/>
  <c r="C589" i="1" s="1"/>
  <c r="F588" i="1"/>
  <c r="E588" i="1"/>
  <c r="H588" i="1"/>
  <c r="AD588" i="1" s="1"/>
  <c r="D588" i="1"/>
  <c r="F140" i="1"/>
  <c r="G140" i="1"/>
  <c r="E140" i="1"/>
  <c r="D140" i="1"/>
  <c r="B141" i="1"/>
  <c r="C141" i="1" s="1"/>
  <c r="H140" i="1"/>
  <c r="AD140" i="1" s="1"/>
  <c r="H112" i="1"/>
  <c r="AD112" i="1" s="1"/>
  <c r="B113" i="1"/>
  <c r="C113" i="1" s="1"/>
  <c r="D112" i="1"/>
  <c r="G112" i="1"/>
  <c r="F112" i="1"/>
  <c r="E112" i="1"/>
  <c r="AE615" i="1"/>
  <c r="AC615" i="1"/>
  <c r="AH615" i="1"/>
  <c r="AG615" i="1"/>
  <c r="AF615" i="1"/>
  <c r="Y615" i="1"/>
  <c r="X615" i="1"/>
  <c r="Z615" i="1"/>
  <c r="AA615" i="1"/>
  <c r="AB615" i="1"/>
  <c r="AF83" i="1"/>
  <c r="AE83" i="1"/>
  <c r="AC83" i="1"/>
  <c r="Z83" i="1"/>
  <c r="AB83" i="1"/>
  <c r="AA83" i="1"/>
  <c r="AH83" i="1"/>
  <c r="AG83" i="1"/>
  <c r="Y83" i="1"/>
  <c r="X83" i="1"/>
  <c r="Z279" i="1"/>
  <c r="AG279" i="1"/>
  <c r="X279" i="1"/>
  <c r="AF279" i="1"/>
  <c r="Y279" i="1"/>
  <c r="AH279" i="1"/>
  <c r="AE279" i="1"/>
  <c r="AB279" i="1"/>
  <c r="AA279" i="1"/>
  <c r="AC279" i="1"/>
  <c r="AE363" i="1"/>
  <c r="AC363" i="1"/>
  <c r="AB363" i="1"/>
  <c r="Z363" i="1"/>
  <c r="Y363" i="1"/>
  <c r="X363" i="1"/>
  <c r="AF363" i="1"/>
  <c r="AA363" i="1"/>
  <c r="AH363" i="1"/>
  <c r="AG363" i="1"/>
  <c r="G504" i="1"/>
  <c r="E504" i="1"/>
  <c r="D504" i="1"/>
  <c r="H504" i="1"/>
  <c r="AD504" i="1" s="1"/>
  <c r="F504" i="1"/>
  <c r="B505" i="1"/>
  <c r="C505" i="1" s="1"/>
  <c r="Z447" i="1"/>
  <c r="AF447" i="1"/>
  <c r="Y447" i="1"/>
  <c r="X447" i="1"/>
  <c r="AH447" i="1"/>
  <c r="AG447" i="1"/>
  <c r="AE447" i="1"/>
  <c r="AC447" i="1"/>
  <c r="AB447" i="1"/>
  <c r="AA447" i="1"/>
  <c r="AE531" i="1"/>
  <c r="AB531" i="1"/>
  <c r="AA531" i="1"/>
  <c r="Z531" i="1"/>
  <c r="Y531" i="1"/>
  <c r="AF531" i="1"/>
  <c r="X531" i="1"/>
  <c r="AG531" i="1"/>
  <c r="AC531" i="1"/>
  <c r="AH531" i="1"/>
  <c r="AE251" i="1"/>
  <c r="AB251" i="1"/>
  <c r="AA251" i="1"/>
  <c r="X251" i="1"/>
  <c r="AH251" i="1"/>
  <c r="AG251" i="1"/>
  <c r="AF251" i="1"/>
  <c r="Z251" i="1"/>
  <c r="Y251" i="1"/>
  <c r="AC251" i="1"/>
  <c r="H280" i="1"/>
  <c r="AD280" i="1" s="1"/>
  <c r="F280" i="1"/>
  <c r="E280" i="1"/>
  <c r="B281" i="1"/>
  <c r="C281" i="1" s="1"/>
  <c r="G280" i="1"/>
  <c r="D280" i="1"/>
  <c r="AH475" i="1"/>
  <c r="Y475" i="1"/>
  <c r="AG475" i="1"/>
  <c r="X475" i="1"/>
  <c r="AE475" i="1"/>
  <c r="AA475" i="1"/>
  <c r="AF475" i="1"/>
  <c r="Z475" i="1"/>
  <c r="AC475" i="1"/>
  <c r="AB475" i="1"/>
  <c r="F168" i="1"/>
  <c r="E168" i="1"/>
  <c r="D168" i="1"/>
  <c r="H168" i="1"/>
  <c r="G168" i="1"/>
  <c r="B169" i="1"/>
  <c r="C169" i="1" s="1"/>
  <c r="Z307" i="1"/>
  <c r="AE307" i="1"/>
  <c r="AC307" i="1"/>
  <c r="AB307" i="1"/>
  <c r="AA307" i="1"/>
  <c r="Y307" i="1"/>
  <c r="AH307" i="1"/>
  <c r="AG307" i="1"/>
  <c r="AF307" i="1"/>
  <c r="X307" i="1"/>
  <c r="H448" i="1"/>
  <c r="AD448" i="1" s="1"/>
  <c r="E448" i="1"/>
  <c r="B449" i="1"/>
  <c r="C449" i="1" s="1"/>
  <c r="D448" i="1"/>
  <c r="G448" i="1"/>
  <c r="F448" i="1"/>
  <c r="H196" i="1"/>
  <c r="AD196" i="1" s="1"/>
  <c r="B197" i="1"/>
  <c r="C197" i="1" s="1"/>
  <c r="G196" i="1"/>
  <c r="F196" i="1"/>
  <c r="D196" i="1"/>
  <c r="E196" i="1"/>
  <c r="B477" i="1"/>
  <c r="C477" i="1" s="1"/>
  <c r="G476" i="1"/>
  <c r="F476" i="1"/>
  <c r="H476" i="1"/>
  <c r="AD476" i="1" s="1"/>
  <c r="E476" i="1"/>
  <c r="D476" i="1"/>
  <c r="AG167" i="1"/>
  <c r="X167" i="1"/>
  <c r="AF167" i="1"/>
  <c r="AE167" i="1"/>
  <c r="AC167" i="1"/>
  <c r="AB167" i="1"/>
  <c r="Z167" i="1"/>
  <c r="Y167" i="1"/>
  <c r="AH167" i="1"/>
  <c r="AA167" i="1"/>
  <c r="H392" i="1"/>
  <c r="AD392" i="1" s="1"/>
  <c r="B393" i="1"/>
  <c r="C393" i="1" s="1"/>
  <c r="G392" i="1"/>
  <c r="F392" i="1"/>
  <c r="E392" i="1"/>
  <c r="D392" i="1"/>
  <c r="AA139" i="1"/>
  <c r="AG139" i="1"/>
  <c r="X139" i="1"/>
  <c r="AF139" i="1"/>
  <c r="AE139" i="1"/>
  <c r="AC139" i="1"/>
  <c r="AB139" i="1"/>
  <c r="Y139" i="1"/>
  <c r="Z139" i="1"/>
  <c r="AH139" i="1"/>
  <c r="G644" i="1"/>
  <c r="E644" i="1"/>
  <c r="B645" i="1"/>
  <c r="C645" i="1" s="1"/>
  <c r="D644" i="1"/>
  <c r="F644" i="1"/>
  <c r="H644" i="1"/>
  <c r="AD644" i="1" s="1"/>
  <c r="D252" i="1"/>
  <c r="B253" i="1"/>
  <c r="C253" i="1" s="1"/>
  <c r="H252" i="1"/>
  <c r="AD252" i="1" s="1"/>
  <c r="G252" i="1"/>
  <c r="F252" i="1"/>
  <c r="E252" i="1"/>
  <c r="AC503" i="1"/>
  <c r="AB503" i="1"/>
  <c r="AA503" i="1"/>
  <c r="AG503" i="1"/>
  <c r="AE503" i="1"/>
  <c r="Z503" i="1"/>
  <c r="AH503" i="1"/>
  <c r="AF503" i="1"/>
  <c r="Y503" i="1"/>
  <c r="X503" i="1"/>
  <c r="AG671" i="1"/>
  <c r="X671" i="1"/>
  <c r="AC671" i="1"/>
  <c r="AB671" i="1"/>
  <c r="AE671" i="1"/>
  <c r="AA671" i="1"/>
  <c r="Y671" i="1"/>
  <c r="AH671" i="1"/>
  <c r="AF671" i="1"/>
  <c r="Z671" i="1"/>
  <c r="F55" i="1"/>
  <c r="B56" i="1"/>
  <c r="C56" i="1" s="1"/>
  <c r="H55" i="1"/>
  <c r="AD55" i="1" s="1"/>
  <c r="E55" i="1"/>
  <c r="D55" i="1"/>
  <c r="G55" i="1"/>
  <c r="AC54" i="1"/>
  <c r="AB54" i="1"/>
  <c r="AG54" i="1"/>
  <c r="X54" i="1"/>
  <c r="Y54" i="1"/>
  <c r="AH54" i="1"/>
  <c r="AF54" i="1"/>
  <c r="AA54" i="1"/>
  <c r="Z54" i="1"/>
  <c r="AE54" i="1"/>
  <c r="A25" i="2"/>
  <c r="O300" i="3" l="1"/>
  <c r="AI167" i="1"/>
  <c r="AI223" i="1"/>
  <c r="J280" i="3"/>
  <c r="M240" i="3"/>
  <c r="M310" i="3"/>
  <c r="AD168" i="1"/>
  <c r="S270" i="3"/>
  <c r="T289" i="3"/>
  <c r="L300" i="3"/>
  <c r="T276" i="3"/>
  <c r="T297" i="3"/>
  <c r="L270" i="3"/>
  <c r="J290" i="3"/>
  <c r="O250" i="3"/>
  <c r="H270" i="3"/>
  <c r="J310" i="3"/>
  <c r="I290" i="3"/>
  <c r="S250" i="3"/>
  <c r="K310" i="3"/>
  <c r="N310" i="3"/>
  <c r="L260" i="3"/>
  <c r="M260" i="3"/>
  <c r="T269" i="3"/>
  <c r="T238" i="3"/>
  <c r="I280" i="3"/>
  <c r="P290" i="3"/>
  <c r="R300" i="3"/>
  <c r="T237" i="3"/>
  <c r="M300" i="3"/>
  <c r="I300" i="3"/>
  <c r="K240" i="3"/>
  <c r="I240" i="3"/>
  <c r="T288" i="3"/>
  <c r="T278" i="3"/>
  <c r="S310" i="3"/>
  <c r="O270" i="3"/>
  <c r="T239" i="3"/>
  <c r="N290" i="3"/>
  <c r="Q270" i="3"/>
  <c r="H240" i="3"/>
  <c r="O290" i="3"/>
  <c r="L290" i="3"/>
  <c r="N280" i="3"/>
  <c r="T308" i="3"/>
  <c r="N300" i="3"/>
  <c r="T285" i="3"/>
  <c r="G290" i="3"/>
  <c r="H250" i="3"/>
  <c r="T306" i="3"/>
  <c r="T257" i="3"/>
  <c r="K260" i="3"/>
  <c r="R310" i="3"/>
  <c r="N270" i="3"/>
  <c r="K250" i="3"/>
  <c r="H310" i="3"/>
  <c r="R270" i="3"/>
  <c r="L280" i="3"/>
  <c r="T307" i="3"/>
  <c r="T277" i="3"/>
  <c r="T255" i="3"/>
  <c r="G260" i="3"/>
  <c r="T298" i="3"/>
  <c r="T275" i="3"/>
  <c r="G280" i="3"/>
  <c r="R240" i="3"/>
  <c r="T258" i="3"/>
  <c r="M280" i="3"/>
  <c r="T267" i="3"/>
  <c r="T309" i="3"/>
  <c r="P310" i="3"/>
  <c r="P300" i="3"/>
  <c r="T247" i="3"/>
  <c r="S300" i="3"/>
  <c r="M290" i="3"/>
  <c r="K300" i="3"/>
  <c r="I310" i="3"/>
  <c r="K270" i="3"/>
  <c r="R250" i="3"/>
  <c r="J270" i="3"/>
  <c r="M250" i="3"/>
  <c r="P240" i="3"/>
  <c r="M270" i="3"/>
  <c r="T299" i="3"/>
  <c r="P250" i="3"/>
  <c r="R280" i="3"/>
  <c r="T266" i="3"/>
  <c r="S280" i="3"/>
  <c r="T296" i="3"/>
  <c r="S260" i="3"/>
  <c r="O280" i="3"/>
  <c r="K280" i="3"/>
  <c r="O260" i="3"/>
  <c r="R260" i="3"/>
  <c r="J250" i="3"/>
  <c r="H280" i="3"/>
  <c r="T265" i="3"/>
  <c r="G270" i="3"/>
  <c r="O240" i="3"/>
  <c r="S240" i="3"/>
  <c r="Q300" i="3"/>
  <c r="I260" i="3"/>
  <c r="I250" i="3"/>
  <c r="T287" i="3"/>
  <c r="J260" i="3"/>
  <c r="G310" i="3"/>
  <c r="T305" i="3"/>
  <c r="N260" i="3"/>
  <c r="T235" i="3"/>
  <c r="G240" i="3"/>
  <c r="T256" i="3"/>
  <c r="Q310" i="3"/>
  <c r="J240" i="3"/>
  <c r="T286" i="3"/>
  <c r="P270" i="3"/>
  <c r="Q250" i="3"/>
  <c r="O310" i="3"/>
  <c r="N240" i="3"/>
  <c r="H290" i="3"/>
  <c r="R290" i="3"/>
  <c r="P260" i="3"/>
  <c r="L240" i="3"/>
  <c r="T248" i="3"/>
  <c r="H260" i="3"/>
  <c r="P280" i="3"/>
  <c r="N250" i="3"/>
  <c r="T259" i="3"/>
  <c r="L310" i="3"/>
  <c r="H300" i="3"/>
  <c r="Q240" i="3"/>
  <c r="S290" i="3"/>
  <c r="I270" i="3"/>
  <c r="Q260" i="3"/>
  <c r="T249" i="3"/>
  <c r="K290" i="3"/>
  <c r="T236" i="3"/>
  <c r="L250" i="3"/>
  <c r="T245" i="3"/>
  <c r="G250" i="3"/>
  <c r="Q280" i="3"/>
  <c r="T279" i="3"/>
  <c r="T268" i="3"/>
  <c r="Q290" i="3"/>
  <c r="J300" i="3"/>
  <c r="G300" i="3"/>
  <c r="T295" i="3"/>
  <c r="T246" i="3"/>
  <c r="J751" i="1"/>
  <c r="AI531" i="1"/>
  <c r="AI279" i="1"/>
  <c r="AI615" i="1"/>
  <c r="AI391" i="1"/>
  <c r="AI111" i="1"/>
  <c r="AI335" i="1"/>
  <c r="AI54" i="1"/>
  <c r="AI503" i="1"/>
  <c r="AI475" i="1"/>
  <c r="AI251" i="1"/>
  <c r="AI447" i="1"/>
  <c r="AI559" i="1"/>
  <c r="AI643" i="1"/>
  <c r="AI139" i="1"/>
  <c r="AI195" i="1"/>
  <c r="AI671" i="1"/>
  <c r="AI307" i="1"/>
  <c r="AI363" i="1"/>
  <c r="AI83" i="1"/>
  <c r="AI587" i="1"/>
  <c r="AI419" i="1"/>
  <c r="L200" i="3"/>
  <c r="I200" i="3"/>
  <c r="S220" i="3"/>
  <c r="H230" i="3"/>
  <c r="K220" i="3"/>
  <c r="T206" i="3"/>
  <c r="I220" i="3"/>
  <c r="N220" i="3"/>
  <c r="J220" i="3"/>
  <c r="I230" i="3"/>
  <c r="O220" i="3"/>
  <c r="R200" i="3"/>
  <c r="T209" i="3"/>
  <c r="M230" i="3"/>
  <c r="O200" i="3"/>
  <c r="G230" i="3"/>
  <c r="T225" i="3"/>
  <c r="T226" i="3"/>
  <c r="O210" i="3"/>
  <c r="T216" i="3"/>
  <c r="T219" i="3"/>
  <c r="N200" i="3"/>
  <c r="T207" i="3"/>
  <c r="O230" i="3"/>
  <c r="G200" i="3"/>
  <c r="T195" i="3"/>
  <c r="H210" i="3"/>
  <c r="T197" i="3"/>
  <c r="K200" i="3"/>
  <c r="I210" i="3"/>
  <c r="N210" i="3"/>
  <c r="T208" i="3"/>
  <c r="L210" i="3"/>
  <c r="S210" i="3"/>
  <c r="M220" i="3"/>
  <c r="R230" i="3"/>
  <c r="J210" i="3"/>
  <c r="T218" i="3"/>
  <c r="R220" i="3"/>
  <c r="T228" i="3"/>
  <c r="K230" i="3"/>
  <c r="S200" i="3"/>
  <c r="N230" i="3"/>
  <c r="G210" i="3"/>
  <c r="T205" i="3"/>
  <c r="Q230" i="3"/>
  <c r="L230" i="3"/>
  <c r="Q200" i="3"/>
  <c r="H220" i="3"/>
  <c r="T198" i="3"/>
  <c r="P230" i="3"/>
  <c r="T196" i="3"/>
  <c r="M210" i="3"/>
  <c r="P220" i="3"/>
  <c r="T199" i="3"/>
  <c r="T227" i="3"/>
  <c r="S230" i="3"/>
  <c r="P210" i="3"/>
  <c r="T229" i="3"/>
  <c r="P200" i="3"/>
  <c r="J230" i="3"/>
  <c r="Q210" i="3"/>
  <c r="R210" i="3"/>
  <c r="K210" i="3"/>
  <c r="H200" i="3"/>
  <c r="T217" i="3"/>
  <c r="Q220" i="3"/>
  <c r="L220" i="3"/>
  <c r="M200" i="3"/>
  <c r="T215" i="3"/>
  <c r="G220" i="3"/>
  <c r="J200" i="3"/>
  <c r="J142" i="1"/>
  <c r="J316" i="1"/>
  <c r="J374" i="1"/>
  <c r="J403" i="1"/>
  <c r="J722" i="1"/>
  <c r="J693" i="1"/>
  <c r="J461" i="1"/>
  <c r="J606" i="1"/>
  <c r="F701" i="1"/>
  <c r="E701" i="1"/>
  <c r="D701" i="1"/>
  <c r="C701" i="1"/>
  <c r="H701" i="1"/>
  <c r="AD701" i="1" s="1"/>
  <c r="B702" i="1"/>
  <c r="G701" i="1"/>
  <c r="H729" i="1"/>
  <c r="AD729" i="1" s="1"/>
  <c r="G729" i="1"/>
  <c r="E729" i="1"/>
  <c r="D729" i="1"/>
  <c r="C729" i="1"/>
  <c r="B730" i="1"/>
  <c r="F729" i="1"/>
  <c r="B758" i="1"/>
  <c r="AE700" i="1"/>
  <c r="AC700" i="1"/>
  <c r="Y700" i="1"/>
  <c r="AF700" i="1"/>
  <c r="AB700" i="1"/>
  <c r="X700" i="1"/>
  <c r="AA700" i="1"/>
  <c r="AH700" i="1"/>
  <c r="AG700" i="1"/>
  <c r="Z700" i="1"/>
  <c r="AC280" i="1"/>
  <c r="AA280" i="1"/>
  <c r="Z280" i="1"/>
  <c r="AE280" i="1"/>
  <c r="AB280" i="1"/>
  <c r="Y280" i="1"/>
  <c r="X280" i="1"/>
  <c r="AG280" i="1"/>
  <c r="AF280" i="1"/>
  <c r="AH280" i="1"/>
  <c r="D309" i="1"/>
  <c r="E309" i="1"/>
  <c r="B310" i="1"/>
  <c r="C310" i="1" s="1"/>
  <c r="F309" i="1"/>
  <c r="H309" i="1"/>
  <c r="AD309" i="1" s="1"/>
  <c r="G309" i="1"/>
  <c r="AH420" i="1"/>
  <c r="Y420" i="1"/>
  <c r="AG420" i="1"/>
  <c r="X420" i="1"/>
  <c r="AF420" i="1"/>
  <c r="Z420" i="1"/>
  <c r="AE420" i="1"/>
  <c r="AC420" i="1"/>
  <c r="AB420" i="1"/>
  <c r="AA420" i="1"/>
  <c r="AH252" i="1"/>
  <c r="Y252" i="1"/>
  <c r="AF252" i="1"/>
  <c r="AE252" i="1"/>
  <c r="AA252" i="1"/>
  <c r="Z252" i="1"/>
  <c r="X252" i="1"/>
  <c r="AG252" i="1"/>
  <c r="AC252" i="1"/>
  <c r="AB252" i="1"/>
  <c r="B254" i="1"/>
  <c r="C254" i="1" s="1"/>
  <c r="G253" i="1"/>
  <c r="E253" i="1"/>
  <c r="D253" i="1"/>
  <c r="F253" i="1"/>
  <c r="H253" i="1"/>
  <c r="AD253" i="1" s="1"/>
  <c r="AC392" i="1"/>
  <c r="AB392" i="1"/>
  <c r="AA392" i="1"/>
  <c r="AH392" i="1"/>
  <c r="AG392" i="1"/>
  <c r="AF392" i="1"/>
  <c r="AE392" i="1"/>
  <c r="Z392" i="1"/>
  <c r="Y392" i="1"/>
  <c r="X392" i="1"/>
  <c r="F477" i="1"/>
  <c r="B478" i="1"/>
  <c r="C478" i="1" s="1"/>
  <c r="E477" i="1"/>
  <c r="D477" i="1"/>
  <c r="H477" i="1"/>
  <c r="AD477" i="1" s="1"/>
  <c r="G477" i="1"/>
  <c r="AG504" i="1"/>
  <c r="X504" i="1"/>
  <c r="AF504" i="1"/>
  <c r="AE504" i="1"/>
  <c r="AH504" i="1"/>
  <c r="AB504" i="1"/>
  <c r="AA504" i="1"/>
  <c r="Z504" i="1"/>
  <c r="Y504" i="1"/>
  <c r="AC504" i="1"/>
  <c r="B422" i="1"/>
  <c r="C422" i="1" s="1"/>
  <c r="G421" i="1"/>
  <c r="F421" i="1"/>
  <c r="E421" i="1"/>
  <c r="H421" i="1"/>
  <c r="AD421" i="1" s="1"/>
  <c r="D421" i="1"/>
  <c r="AF196" i="1"/>
  <c r="AE196" i="1"/>
  <c r="AC196" i="1"/>
  <c r="AB196" i="1"/>
  <c r="AA196" i="1"/>
  <c r="AG196" i="1"/>
  <c r="Z196" i="1"/>
  <c r="Y196" i="1"/>
  <c r="X196" i="1"/>
  <c r="AH196" i="1"/>
  <c r="F505" i="1"/>
  <c r="E505" i="1"/>
  <c r="D505" i="1"/>
  <c r="B506" i="1"/>
  <c r="C506" i="1" s="1"/>
  <c r="H505" i="1"/>
  <c r="AD505" i="1" s="1"/>
  <c r="G505" i="1"/>
  <c r="B394" i="1"/>
  <c r="C394" i="1" s="1"/>
  <c r="H393" i="1"/>
  <c r="AD393" i="1" s="1"/>
  <c r="G393" i="1"/>
  <c r="F393" i="1"/>
  <c r="E393" i="1"/>
  <c r="D393" i="1"/>
  <c r="H169" i="1"/>
  <c r="B170" i="1"/>
  <c r="C170" i="1" s="1"/>
  <c r="G169" i="1"/>
  <c r="F169" i="1"/>
  <c r="E169" i="1"/>
  <c r="D169" i="1"/>
  <c r="E589" i="1"/>
  <c r="D589" i="1"/>
  <c r="G589" i="1"/>
  <c r="F589" i="1"/>
  <c r="H589" i="1"/>
  <c r="AD589" i="1" s="1"/>
  <c r="B590" i="1"/>
  <c r="C590" i="1" s="1"/>
  <c r="G673" i="1"/>
  <c r="B674" i="1"/>
  <c r="C674" i="1" s="1"/>
  <c r="F673" i="1"/>
  <c r="D673" i="1"/>
  <c r="H673" i="1"/>
  <c r="AD673" i="1" s="1"/>
  <c r="E673" i="1"/>
  <c r="AE308" i="1"/>
  <c r="AC308" i="1"/>
  <c r="AB308" i="1"/>
  <c r="AA308" i="1"/>
  <c r="Z308" i="1"/>
  <c r="Y308" i="1"/>
  <c r="X308" i="1"/>
  <c r="AH308" i="1"/>
  <c r="AG308" i="1"/>
  <c r="AF308" i="1"/>
  <c r="H617" i="1"/>
  <c r="AD617" i="1" s="1"/>
  <c r="G617" i="1"/>
  <c r="F617" i="1"/>
  <c r="E617" i="1"/>
  <c r="D617" i="1"/>
  <c r="B618" i="1"/>
  <c r="C618" i="1" s="1"/>
  <c r="Z336" i="1"/>
  <c r="AH336" i="1"/>
  <c r="Y336" i="1"/>
  <c r="AG336" i="1"/>
  <c r="X336" i="1"/>
  <c r="AF336" i="1"/>
  <c r="AE336" i="1"/>
  <c r="AC336" i="1"/>
  <c r="AB336" i="1"/>
  <c r="AA336" i="1"/>
  <c r="H225" i="1"/>
  <c r="AD225" i="1" s="1"/>
  <c r="B226" i="1"/>
  <c r="C226" i="1" s="1"/>
  <c r="G225" i="1"/>
  <c r="F225" i="1"/>
  <c r="E225" i="1"/>
  <c r="D225" i="1"/>
  <c r="AA168" i="1"/>
  <c r="Z168" i="1"/>
  <c r="AH168" i="1"/>
  <c r="Y168" i="1"/>
  <c r="AG168" i="1"/>
  <c r="X168" i="1"/>
  <c r="AF168" i="1"/>
  <c r="AE168" i="1"/>
  <c r="AC168" i="1"/>
  <c r="AB168" i="1"/>
  <c r="H281" i="1"/>
  <c r="AD281" i="1" s="1"/>
  <c r="E281" i="1"/>
  <c r="D281" i="1"/>
  <c r="B282" i="1"/>
  <c r="C282" i="1" s="1"/>
  <c r="G281" i="1"/>
  <c r="F281" i="1"/>
  <c r="H113" i="1"/>
  <c r="AD113" i="1" s="1"/>
  <c r="E113" i="1"/>
  <c r="G113" i="1"/>
  <c r="F113" i="1"/>
  <c r="D113" i="1"/>
  <c r="B114" i="1"/>
  <c r="C114" i="1" s="1"/>
  <c r="B366" i="1"/>
  <c r="C366" i="1" s="1"/>
  <c r="G365" i="1"/>
  <c r="F365" i="1"/>
  <c r="E365" i="1"/>
  <c r="H365" i="1"/>
  <c r="AD365" i="1" s="1"/>
  <c r="D365" i="1"/>
  <c r="H85" i="1"/>
  <c r="AD85" i="1" s="1"/>
  <c r="B86" i="1"/>
  <c r="C86" i="1" s="1"/>
  <c r="G85" i="1"/>
  <c r="F85" i="1"/>
  <c r="E85" i="1"/>
  <c r="D85" i="1"/>
  <c r="AH560" i="1"/>
  <c r="Y560" i="1"/>
  <c r="Z560" i="1"/>
  <c r="X560" i="1"/>
  <c r="AA560" i="1"/>
  <c r="AG560" i="1"/>
  <c r="AF560" i="1"/>
  <c r="AE560" i="1"/>
  <c r="AC560" i="1"/>
  <c r="AB560" i="1"/>
  <c r="Z532" i="1"/>
  <c r="AH532" i="1"/>
  <c r="AE532" i="1"/>
  <c r="AB532" i="1"/>
  <c r="AA532" i="1"/>
  <c r="Y532" i="1"/>
  <c r="X532" i="1"/>
  <c r="AG532" i="1"/>
  <c r="AF532" i="1"/>
  <c r="AC532" i="1"/>
  <c r="H337" i="1"/>
  <c r="AD337" i="1" s="1"/>
  <c r="B338" i="1"/>
  <c r="C338" i="1" s="1"/>
  <c r="G337" i="1"/>
  <c r="F337" i="1"/>
  <c r="E337" i="1"/>
  <c r="D337" i="1"/>
  <c r="AH644" i="1"/>
  <c r="Y644" i="1"/>
  <c r="AF644" i="1"/>
  <c r="AE644" i="1"/>
  <c r="AB644" i="1"/>
  <c r="Z644" i="1"/>
  <c r="X644" i="1"/>
  <c r="AG644" i="1"/>
  <c r="AC644" i="1"/>
  <c r="AA644" i="1"/>
  <c r="H449" i="1"/>
  <c r="AD449" i="1" s="1"/>
  <c r="G449" i="1"/>
  <c r="B450" i="1"/>
  <c r="C450" i="1" s="1"/>
  <c r="F449" i="1"/>
  <c r="E449" i="1"/>
  <c r="D449" i="1"/>
  <c r="AF112" i="1"/>
  <c r="AG112" i="1"/>
  <c r="AE112" i="1"/>
  <c r="AC112" i="1"/>
  <c r="AB112" i="1"/>
  <c r="AA112" i="1"/>
  <c r="Z112" i="1"/>
  <c r="X112" i="1"/>
  <c r="AH112" i="1"/>
  <c r="Y112" i="1"/>
  <c r="Z84" i="1"/>
  <c r="AC84" i="1"/>
  <c r="AH84" i="1"/>
  <c r="Y84" i="1"/>
  <c r="X84" i="1"/>
  <c r="AG84" i="1"/>
  <c r="AF84" i="1"/>
  <c r="AE84" i="1"/>
  <c r="AB84" i="1"/>
  <c r="AA84" i="1"/>
  <c r="H561" i="1"/>
  <c r="AD561" i="1" s="1"/>
  <c r="G561" i="1"/>
  <c r="D561" i="1"/>
  <c r="B562" i="1"/>
  <c r="C562" i="1" s="1"/>
  <c r="F561" i="1"/>
  <c r="E561" i="1"/>
  <c r="G645" i="1"/>
  <c r="E645" i="1"/>
  <c r="H645" i="1"/>
  <c r="AD645" i="1" s="1"/>
  <c r="D645" i="1"/>
  <c r="F645" i="1"/>
  <c r="B646" i="1"/>
  <c r="C646" i="1" s="1"/>
  <c r="AB476" i="1"/>
  <c r="AA476" i="1"/>
  <c r="AF476" i="1"/>
  <c r="Z476" i="1"/>
  <c r="AC476" i="1"/>
  <c r="Y476" i="1"/>
  <c r="X476" i="1"/>
  <c r="AE476" i="1"/>
  <c r="AH476" i="1"/>
  <c r="AG476" i="1"/>
  <c r="E197" i="1"/>
  <c r="D197" i="1"/>
  <c r="H197" i="1"/>
  <c r="AD197" i="1" s="1"/>
  <c r="G197" i="1"/>
  <c r="F197" i="1"/>
  <c r="B198" i="1"/>
  <c r="C198" i="1" s="1"/>
  <c r="AC448" i="1"/>
  <c r="Z448" i="1"/>
  <c r="Y448" i="1"/>
  <c r="X448" i="1"/>
  <c r="AH448" i="1"/>
  <c r="AG448" i="1"/>
  <c r="AF448" i="1"/>
  <c r="AE448" i="1"/>
  <c r="AB448" i="1"/>
  <c r="AA448" i="1"/>
  <c r="AE140" i="1"/>
  <c r="AA140" i="1"/>
  <c r="AF140" i="1"/>
  <c r="AC140" i="1"/>
  <c r="X140" i="1"/>
  <c r="AB140" i="1"/>
  <c r="Z140" i="1"/>
  <c r="Y140" i="1"/>
  <c r="AG140" i="1"/>
  <c r="AH140" i="1"/>
  <c r="AB672" i="1"/>
  <c r="AH672" i="1"/>
  <c r="Y672" i="1"/>
  <c r="AG672" i="1"/>
  <c r="X672" i="1"/>
  <c r="Z672" i="1"/>
  <c r="AF672" i="1"/>
  <c r="AC672" i="1"/>
  <c r="AE672" i="1"/>
  <c r="AA672" i="1"/>
  <c r="AC224" i="1"/>
  <c r="AA224" i="1"/>
  <c r="Z224" i="1"/>
  <c r="X224" i="1"/>
  <c r="AH224" i="1"/>
  <c r="AG224" i="1"/>
  <c r="AF224" i="1"/>
  <c r="AE224" i="1"/>
  <c r="AB224" i="1"/>
  <c r="Y224" i="1"/>
  <c r="D141" i="1"/>
  <c r="F141" i="1"/>
  <c r="E141" i="1"/>
  <c r="B142" i="1"/>
  <c r="C142" i="1" s="1"/>
  <c r="H141" i="1"/>
  <c r="AD141" i="1" s="1"/>
  <c r="G141" i="1"/>
  <c r="AC588" i="1"/>
  <c r="AB588" i="1"/>
  <c r="AA588" i="1"/>
  <c r="Y588" i="1"/>
  <c r="X588" i="1"/>
  <c r="AE588" i="1"/>
  <c r="Z588" i="1"/>
  <c r="AH588" i="1"/>
  <c r="AF588" i="1"/>
  <c r="AG588" i="1"/>
  <c r="AH364" i="1"/>
  <c r="Y364" i="1"/>
  <c r="AG364" i="1"/>
  <c r="X364" i="1"/>
  <c r="AF364" i="1"/>
  <c r="AC364" i="1"/>
  <c r="AB364" i="1"/>
  <c r="AA364" i="1"/>
  <c r="Z364" i="1"/>
  <c r="AE364" i="1"/>
  <c r="H533" i="1"/>
  <c r="AD533" i="1" s="1"/>
  <c r="B534" i="1"/>
  <c r="C534" i="1" s="1"/>
  <c r="G533" i="1"/>
  <c r="F533" i="1"/>
  <c r="E533" i="1"/>
  <c r="D533" i="1"/>
  <c r="Z616" i="1"/>
  <c r="AH616" i="1"/>
  <c r="Y616" i="1"/>
  <c r="AG616" i="1"/>
  <c r="AF616" i="1"/>
  <c r="AE616" i="1"/>
  <c r="X616" i="1"/>
  <c r="AA616" i="1"/>
  <c r="AC616" i="1"/>
  <c r="AB616" i="1"/>
  <c r="AG55" i="1"/>
  <c r="X55" i="1"/>
  <c r="AF55" i="1"/>
  <c r="AA55" i="1"/>
  <c r="AB55" i="1"/>
  <c r="Y55" i="1"/>
  <c r="Z55" i="1"/>
  <c r="AE55" i="1"/>
  <c r="AC55" i="1"/>
  <c r="AH55" i="1"/>
  <c r="F56" i="1"/>
  <c r="E56" i="1"/>
  <c r="D56" i="1"/>
  <c r="B57" i="1"/>
  <c r="C57" i="1" s="1"/>
  <c r="H56" i="1"/>
  <c r="AD56" i="1" s="1"/>
  <c r="G56" i="1"/>
  <c r="A26" i="2"/>
  <c r="J665" i="1" s="1"/>
  <c r="AI168" i="1" l="1"/>
  <c r="AI224" i="1"/>
  <c r="T260" i="3"/>
  <c r="AD169" i="1"/>
  <c r="T310" i="3"/>
  <c r="T300" i="3"/>
  <c r="T250" i="3"/>
  <c r="T270" i="3"/>
  <c r="T280" i="3"/>
  <c r="T240" i="3"/>
  <c r="T290" i="3"/>
  <c r="AI280" i="1"/>
  <c r="AI55" i="1"/>
  <c r="AI364" i="1"/>
  <c r="AI448" i="1"/>
  <c r="AI84" i="1"/>
  <c r="AI112" i="1"/>
  <c r="AI644" i="1"/>
  <c r="AI196" i="1"/>
  <c r="AI504" i="1"/>
  <c r="AI420" i="1"/>
  <c r="AI616" i="1"/>
  <c r="AI588" i="1"/>
  <c r="AI476" i="1"/>
  <c r="AI532" i="1"/>
  <c r="AI308" i="1"/>
  <c r="AI252" i="1"/>
  <c r="AI560" i="1"/>
  <c r="AI392" i="1"/>
  <c r="AI700" i="1"/>
  <c r="AI672" i="1"/>
  <c r="AI336" i="1"/>
  <c r="AI140" i="1"/>
  <c r="T210" i="3"/>
  <c r="T220" i="3"/>
  <c r="T230" i="3"/>
  <c r="T200" i="3"/>
  <c r="J549" i="1"/>
  <c r="J230" i="1"/>
  <c r="J520" i="1"/>
  <c r="J143" i="1"/>
  <c r="J404" i="1"/>
  <c r="J114" i="1"/>
  <c r="J694" i="1"/>
  <c r="J462" i="1"/>
  <c r="J723" i="1"/>
  <c r="J752" i="1"/>
  <c r="B731" i="1"/>
  <c r="G730" i="1"/>
  <c r="H730" i="1"/>
  <c r="AD730" i="1" s="1"/>
  <c r="C730" i="1"/>
  <c r="F730" i="1"/>
  <c r="D730" i="1"/>
  <c r="E730" i="1"/>
  <c r="H702" i="1"/>
  <c r="AD702" i="1" s="1"/>
  <c r="D702" i="1"/>
  <c r="G702" i="1"/>
  <c r="B703" i="1"/>
  <c r="F702" i="1"/>
  <c r="E702" i="1"/>
  <c r="C702" i="1"/>
  <c r="AB701" i="1"/>
  <c r="AE701" i="1"/>
  <c r="AA701" i="1"/>
  <c r="AC701" i="1"/>
  <c r="Z701" i="1"/>
  <c r="AH701" i="1"/>
  <c r="AG701" i="1"/>
  <c r="Y701" i="1"/>
  <c r="AF701" i="1"/>
  <c r="X701" i="1"/>
  <c r="Y729" i="1"/>
  <c r="AG729" i="1"/>
  <c r="AH729" i="1"/>
  <c r="X729" i="1"/>
  <c r="AF729" i="1"/>
  <c r="Z729" i="1"/>
  <c r="AE729" i="1"/>
  <c r="AC729" i="1"/>
  <c r="AB729" i="1"/>
  <c r="AA729" i="1"/>
  <c r="B759" i="1"/>
  <c r="H758" i="1"/>
  <c r="AD758" i="1" s="1"/>
  <c r="G758" i="1"/>
  <c r="C758" i="1"/>
  <c r="Q185" i="3" s="1"/>
  <c r="F758" i="1"/>
  <c r="E758" i="1"/>
  <c r="D758" i="1"/>
  <c r="AB365" i="1"/>
  <c r="AA365" i="1"/>
  <c r="Z365" i="1"/>
  <c r="AH365" i="1"/>
  <c r="AG365" i="1"/>
  <c r="AF365" i="1"/>
  <c r="AE365" i="1"/>
  <c r="AC365" i="1"/>
  <c r="Y365" i="1"/>
  <c r="X365" i="1"/>
  <c r="F226" i="1"/>
  <c r="D226" i="1"/>
  <c r="B227" i="1"/>
  <c r="C227" i="1" s="1"/>
  <c r="E226" i="1"/>
  <c r="H226" i="1"/>
  <c r="AD226" i="1" s="1"/>
  <c r="G226" i="1"/>
  <c r="AG673" i="1"/>
  <c r="X673" i="1"/>
  <c r="AC673" i="1"/>
  <c r="AB673" i="1"/>
  <c r="AF673" i="1"/>
  <c r="Z673" i="1"/>
  <c r="Y673" i="1"/>
  <c r="AE673" i="1"/>
  <c r="AA673" i="1"/>
  <c r="AH673" i="1"/>
  <c r="H422" i="1"/>
  <c r="AD422" i="1" s="1"/>
  <c r="F422" i="1"/>
  <c r="E422" i="1"/>
  <c r="D422" i="1"/>
  <c r="B423" i="1"/>
  <c r="C423" i="1" s="1"/>
  <c r="G422" i="1"/>
  <c r="E478" i="1"/>
  <c r="D478" i="1"/>
  <c r="G478" i="1"/>
  <c r="B479" i="1"/>
  <c r="C479" i="1" s="1"/>
  <c r="H478" i="1"/>
  <c r="AD478" i="1" s="1"/>
  <c r="F478" i="1"/>
  <c r="AG281" i="1"/>
  <c r="X281" i="1"/>
  <c r="AE281" i="1"/>
  <c r="AC281" i="1"/>
  <c r="AF281" i="1"/>
  <c r="AB281" i="1"/>
  <c r="AA281" i="1"/>
  <c r="Z281" i="1"/>
  <c r="Y281" i="1"/>
  <c r="AH281" i="1"/>
  <c r="AG225" i="1"/>
  <c r="X225" i="1"/>
  <c r="AE225" i="1"/>
  <c r="AC225" i="1"/>
  <c r="Z225" i="1"/>
  <c r="Y225" i="1"/>
  <c r="AH225" i="1"/>
  <c r="AF225" i="1"/>
  <c r="AB225" i="1"/>
  <c r="AA225" i="1"/>
  <c r="AE617" i="1"/>
  <c r="AC617" i="1"/>
  <c r="X617" i="1"/>
  <c r="AH617" i="1"/>
  <c r="AG617" i="1"/>
  <c r="AF617" i="1"/>
  <c r="AB617" i="1"/>
  <c r="AA617" i="1"/>
  <c r="Z617" i="1"/>
  <c r="Y617" i="1"/>
  <c r="AG393" i="1"/>
  <c r="X393" i="1"/>
  <c r="AF393" i="1"/>
  <c r="AE393" i="1"/>
  <c r="Y393" i="1"/>
  <c r="AH393" i="1"/>
  <c r="AC393" i="1"/>
  <c r="AB393" i="1"/>
  <c r="AA393" i="1"/>
  <c r="Z393" i="1"/>
  <c r="AH309" i="1"/>
  <c r="Y309" i="1"/>
  <c r="AG309" i="1"/>
  <c r="X309" i="1"/>
  <c r="AF309" i="1"/>
  <c r="AB309" i="1"/>
  <c r="AA309" i="1"/>
  <c r="Z309" i="1"/>
  <c r="AE309" i="1"/>
  <c r="AC309" i="1"/>
  <c r="AC533" i="1"/>
  <c r="AB533" i="1"/>
  <c r="AF533" i="1"/>
  <c r="AG533" i="1"/>
  <c r="AE533" i="1"/>
  <c r="AA533" i="1"/>
  <c r="Z533" i="1"/>
  <c r="X533" i="1"/>
  <c r="AH533" i="1"/>
  <c r="Y533" i="1"/>
  <c r="Z197" i="1"/>
  <c r="AH197" i="1"/>
  <c r="Y197" i="1"/>
  <c r="AG197" i="1"/>
  <c r="X197" i="1"/>
  <c r="AF197" i="1"/>
  <c r="AE197" i="1"/>
  <c r="AA197" i="1"/>
  <c r="AC197" i="1"/>
  <c r="AB197" i="1"/>
  <c r="AC645" i="1"/>
  <c r="AA645" i="1"/>
  <c r="AG645" i="1"/>
  <c r="AE645" i="1"/>
  <c r="AH645" i="1"/>
  <c r="AF645" i="1"/>
  <c r="AB645" i="1"/>
  <c r="X645" i="1"/>
  <c r="Z645" i="1"/>
  <c r="Y645" i="1"/>
  <c r="AE561" i="1"/>
  <c r="AC561" i="1"/>
  <c r="Y561" i="1"/>
  <c r="X561" i="1"/>
  <c r="AF561" i="1"/>
  <c r="AB561" i="1"/>
  <c r="AA561" i="1"/>
  <c r="Z561" i="1"/>
  <c r="AH561" i="1"/>
  <c r="AG561" i="1"/>
  <c r="F450" i="1"/>
  <c r="H450" i="1"/>
  <c r="AD450" i="1" s="1"/>
  <c r="B451" i="1"/>
  <c r="C451" i="1" s="1"/>
  <c r="E450" i="1"/>
  <c r="D450" i="1"/>
  <c r="G450" i="1"/>
  <c r="AC113" i="1"/>
  <c r="Z113" i="1"/>
  <c r="AG113" i="1"/>
  <c r="Y113" i="1"/>
  <c r="AF113" i="1"/>
  <c r="AE113" i="1"/>
  <c r="AB113" i="1"/>
  <c r="AA113" i="1"/>
  <c r="AH113" i="1"/>
  <c r="X113" i="1"/>
  <c r="D170" i="1"/>
  <c r="H170" i="1"/>
  <c r="B171" i="1"/>
  <c r="C171" i="1" s="1"/>
  <c r="E170" i="1"/>
  <c r="G170" i="1"/>
  <c r="F170" i="1"/>
  <c r="F394" i="1"/>
  <c r="E394" i="1"/>
  <c r="D394" i="1"/>
  <c r="B395" i="1"/>
  <c r="C395" i="1" s="1"/>
  <c r="H394" i="1"/>
  <c r="AD394" i="1" s="1"/>
  <c r="G394" i="1"/>
  <c r="H254" i="1"/>
  <c r="AD254" i="1" s="1"/>
  <c r="B255" i="1"/>
  <c r="C255" i="1" s="1"/>
  <c r="G254" i="1"/>
  <c r="F254" i="1"/>
  <c r="E254" i="1"/>
  <c r="D254" i="1"/>
  <c r="H338" i="1"/>
  <c r="AD338" i="1" s="1"/>
  <c r="E338" i="1"/>
  <c r="D338" i="1"/>
  <c r="G338" i="1"/>
  <c r="F338" i="1"/>
  <c r="B339" i="1"/>
  <c r="C339" i="1" s="1"/>
  <c r="B675" i="1"/>
  <c r="C675" i="1" s="1"/>
  <c r="F674" i="1"/>
  <c r="H674" i="1"/>
  <c r="AD674" i="1" s="1"/>
  <c r="D674" i="1"/>
  <c r="G674" i="1"/>
  <c r="E674" i="1"/>
  <c r="AE169" i="1"/>
  <c r="AC169" i="1"/>
  <c r="AB169" i="1"/>
  <c r="AA169" i="1"/>
  <c r="Z169" i="1"/>
  <c r="AF169" i="1"/>
  <c r="AH169" i="1"/>
  <c r="AG169" i="1"/>
  <c r="Y169" i="1"/>
  <c r="X169" i="1"/>
  <c r="B311" i="1"/>
  <c r="C311" i="1" s="1"/>
  <c r="G310" i="1"/>
  <c r="F310" i="1"/>
  <c r="E310" i="1"/>
  <c r="D310" i="1"/>
  <c r="H310" i="1"/>
  <c r="AD310" i="1" s="1"/>
  <c r="AG449" i="1"/>
  <c r="X449" i="1"/>
  <c r="AC449" i="1"/>
  <c r="Y449" i="1"/>
  <c r="AH449" i="1"/>
  <c r="AA449" i="1"/>
  <c r="Z449" i="1"/>
  <c r="AE449" i="1"/>
  <c r="AB449" i="1"/>
  <c r="AF449" i="1"/>
  <c r="AC337" i="1"/>
  <c r="AB337" i="1"/>
  <c r="AA337" i="1"/>
  <c r="Z337" i="1"/>
  <c r="Y337" i="1"/>
  <c r="X337" i="1"/>
  <c r="AH337" i="1"/>
  <c r="AG337" i="1"/>
  <c r="AF337" i="1"/>
  <c r="AE337" i="1"/>
  <c r="H366" i="1"/>
  <c r="AD366" i="1" s="1"/>
  <c r="B367" i="1"/>
  <c r="C367" i="1" s="1"/>
  <c r="G366" i="1"/>
  <c r="F366" i="1"/>
  <c r="E366" i="1"/>
  <c r="D366" i="1"/>
  <c r="D618" i="1"/>
  <c r="H618" i="1"/>
  <c r="AD618" i="1" s="1"/>
  <c r="G618" i="1"/>
  <c r="F618" i="1"/>
  <c r="E618" i="1"/>
  <c r="B619" i="1"/>
  <c r="C619" i="1" s="1"/>
  <c r="AA505" i="1"/>
  <c r="Z505" i="1"/>
  <c r="AH505" i="1"/>
  <c r="Y505" i="1"/>
  <c r="AG505" i="1"/>
  <c r="AF505" i="1"/>
  <c r="AB505" i="1"/>
  <c r="X505" i="1"/>
  <c r="AE505" i="1"/>
  <c r="AC505" i="1"/>
  <c r="AB421" i="1"/>
  <c r="AA421" i="1"/>
  <c r="Z421" i="1"/>
  <c r="AE421" i="1"/>
  <c r="AC421" i="1"/>
  <c r="Y421" i="1"/>
  <c r="X421" i="1"/>
  <c r="AH421" i="1"/>
  <c r="AG421" i="1"/>
  <c r="AF421" i="1"/>
  <c r="H198" i="1"/>
  <c r="AD198" i="1" s="1"/>
  <c r="B199" i="1"/>
  <c r="C199" i="1" s="1"/>
  <c r="G198" i="1"/>
  <c r="F198" i="1"/>
  <c r="E198" i="1"/>
  <c r="D198" i="1"/>
  <c r="B647" i="1"/>
  <c r="C647" i="1" s="1"/>
  <c r="F646" i="1"/>
  <c r="D646" i="1"/>
  <c r="H646" i="1"/>
  <c r="AD646" i="1" s="1"/>
  <c r="G646" i="1"/>
  <c r="E646" i="1"/>
  <c r="H86" i="1"/>
  <c r="AD86" i="1" s="1"/>
  <c r="F86" i="1"/>
  <c r="B87" i="1"/>
  <c r="C87" i="1" s="1"/>
  <c r="G86" i="1"/>
  <c r="E86" i="1"/>
  <c r="D86" i="1"/>
  <c r="H114" i="1"/>
  <c r="AD114" i="1" s="1"/>
  <c r="G114" i="1"/>
  <c r="F114" i="1"/>
  <c r="E114" i="1"/>
  <c r="D114" i="1"/>
  <c r="B115" i="1"/>
  <c r="C115" i="1" s="1"/>
  <c r="H506" i="1"/>
  <c r="AD506" i="1" s="1"/>
  <c r="B507" i="1"/>
  <c r="C507" i="1" s="1"/>
  <c r="G506" i="1"/>
  <c r="F506" i="1"/>
  <c r="E506" i="1"/>
  <c r="D506" i="1"/>
  <c r="AF477" i="1"/>
  <c r="AE477" i="1"/>
  <c r="AC477" i="1"/>
  <c r="Z477" i="1"/>
  <c r="AH477" i="1"/>
  <c r="AG477" i="1"/>
  <c r="AB477" i="1"/>
  <c r="AA477" i="1"/>
  <c r="X477" i="1"/>
  <c r="Y477" i="1"/>
  <c r="AB253" i="1"/>
  <c r="Z253" i="1"/>
  <c r="AH253" i="1"/>
  <c r="Y253" i="1"/>
  <c r="AF253" i="1"/>
  <c r="AE253" i="1"/>
  <c r="AC253" i="1"/>
  <c r="AA253" i="1"/>
  <c r="X253" i="1"/>
  <c r="AG253" i="1"/>
  <c r="D562" i="1"/>
  <c r="B563" i="1"/>
  <c r="C563" i="1" s="1"/>
  <c r="G562" i="1"/>
  <c r="F562" i="1"/>
  <c r="E562" i="1"/>
  <c r="H562" i="1"/>
  <c r="AD562" i="1" s="1"/>
  <c r="AC85" i="1"/>
  <c r="AB85" i="1"/>
  <c r="X85" i="1"/>
  <c r="AA85" i="1"/>
  <c r="AG85" i="1"/>
  <c r="Z85" i="1"/>
  <c r="AH85" i="1"/>
  <c r="Y85" i="1"/>
  <c r="AF85" i="1"/>
  <c r="AE85" i="1"/>
  <c r="B283" i="1"/>
  <c r="C283" i="1" s="1"/>
  <c r="F282" i="1"/>
  <c r="D282" i="1"/>
  <c r="H282" i="1"/>
  <c r="AD282" i="1" s="1"/>
  <c r="G282" i="1"/>
  <c r="E282" i="1"/>
  <c r="G590" i="1"/>
  <c r="F590" i="1"/>
  <c r="B591" i="1"/>
  <c r="C591" i="1" s="1"/>
  <c r="E590" i="1"/>
  <c r="D590" i="1"/>
  <c r="H590" i="1"/>
  <c r="AD590" i="1" s="1"/>
  <c r="AH141" i="1"/>
  <c r="Y141" i="1"/>
  <c r="AE141" i="1"/>
  <c r="AC141" i="1"/>
  <c r="AB141" i="1"/>
  <c r="AA141" i="1"/>
  <c r="Z141" i="1"/>
  <c r="X141" i="1"/>
  <c r="AG141" i="1"/>
  <c r="AF141" i="1"/>
  <c r="F534" i="1"/>
  <c r="H534" i="1"/>
  <c r="AD534" i="1" s="1"/>
  <c r="G534" i="1"/>
  <c r="E534" i="1"/>
  <c r="D534" i="1"/>
  <c r="B535" i="1"/>
  <c r="C535" i="1" s="1"/>
  <c r="B143" i="1"/>
  <c r="C143" i="1" s="1"/>
  <c r="G142" i="1"/>
  <c r="F142" i="1"/>
  <c r="D142" i="1"/>
  <c r="H142" i="1"/>
  <c r="AD142" i="1" s="1"/>
  <c r="E142" i="1"/>
  <c r="AH589" i="1"/>
  <c r="Y589" i="1"/>
  <c r="AG589" i="1"/>
  <c r="X589" i="1"/>
  <c r="AF589" i="1"/>
  <c r="AA589" i="1"/>
  <c r="Z589" i="1"/>
  <c r="AE589" i="1"/>
  <c r="AC589" i="1"/>
  <c r="AB589" i="1"/>
  <c r="AA56" i="1"/>
  <c r="Z56" i="1"/>
  <c r="AE56" i="1"/>
  <c r="AF56" i="1"/>
  <c r="AB56" i="1"/>
  <c r="Y56" i="1"/>
  <c r="AC56" i="1"/>
  <c r="X56" i="1"/>
  <c r="AH56" i="1"/>
  <c r="AG56" i="1"/>
  <c r="H57" i="1"/>
  <c r="AD57" i="1" s="1"/>
  <c r="D57" i="1"/>
  <c r="G57" i="1"/>
  <c r="E57" i="1"/>
  <c r="F57" i="1"/>
  <c r="B58" i="1"/>
  <c r="C58" i="1" s="1"/>
  <c r="A27" i="2"/>
  <c r="J695" i="1" s="1"/>
  <c r="AI169" i="1" l="1"/>
  <c r="AI225" i="1"/>
  <c r="AD170" i="1"/>
  <c r="J753" i="1"/>
  <c r="J86" i="1"/>
  <c r="AI589" i="1"/>
  <c r="AI505" i="1"/>
  <c r="AI253" i="1"/>
  <c r="AI421" i="1"/>
  <c r="AI197" i="1"/>
  <c r="AI729" i="1"/>
  <c r="AI337" i="1"/>
  <c r="AI393" i="1"/>
  <c r="AI85" i="1"/>
  <c r="AI477" i="1"/>
  <c r="AI617" i="1"/>
  <c r="L185" i="3"/>
  <c r="AI56" i="1"/>
  <c r="AI141" i="1"/>
  <c r="AI449" i="1"/>
  <c r="AI113" i="1"/>
  <c r="AI561" i="1"/>
  <c r="AI645" i="1"/>
  <c r="AI533" i="1"/>
  <c r="AI309" i="1"/>
  <c r="AI281" i="1"/>
  <c r="AI673" i="1"/>
  <c r="AI365" i="1"/>
  <c r="AI701" i="1"/>
  <c r="P185" i="3"/>
  <c r="S185" i="3"/>
  <c r="K185" i="3"/>
  <c r="G185" i="3"/>
  <c r="M185" i="3"/>
  <c r="H75" i="3"/>
  <c r="H185" i="3"/>
  <c r="O185" i="3"/>
  <c r="I185" i="3"/>
  <c r="R185" i="3"/>
  <c r="N185" i="3"/>
  <c r="J185" i="3"/>
  <c r="Q45" i="3"/>
  <c r="L75" i="3"/>
  <c r="G75" i="3"/>
  <c r="O75" i="3"/>
  <c r="Q85" i="3"/>
  <c r="R75" i="3"/>
  <c r="N45" i="3"/>
  <c r="H85" i="3"/>
  <c r="K75" i="3"/>
  <c r="P25" i="3"/>
  <c r="Q75" i="3"/>
  <c r="P45" i="3"/>
  <c r="H115" i="3"/>
  <c r="Q145" i="3"/>
  <c r="R105" i="3"/>
  <c r="O115" i="3"/>
  <c r="H105" i="3"/>
  <c r="Q135" i="3"/>
  <c r="I145" i="3"/>
  <c r="L135" i="3"/>
  <c r="R145" i="3"/>
  <c r="K105" i="3"/>
  <c r="M105" i="3"/>
  <c r="I115" i="3"/>
  <c r="P145" i="3"/>
  <c r="O145" i="3"/>
  <c r="M145" i="3"/>
  <c r="K145" i="3"/>
  <c r="I105" i="3"/>
  <c r="Q105" i="3"/>
  <c r="S115" i="3"/>
  <c r="K135" i="3"/>
  <c r="S135" i="3"/>
  <c r="S105" i="3"/>
  <c r="H145" i="3"/>
  <c r="M135" i="3"/>
  <c r="P135" i="3"/>
  <c r="G145" i="3"/>
  <c r="N145" i="3"/>
  <c r="M115" i="3"/>
  <c r="J145" i="3"/>
  <c r="J105" i="3"/>
  <c r="J135" i="3"/>
  <c r="N105" i="3"/>
  <c r="R135" i="3"/>
  <c r="O105" i="3"/>
  <c r="I135" i="3"/>
  <c r="L145" i="3"/>
  <c r="N115" i="3"/>
  <c r="R115" i="3"/>
  <c r="S145" i="3"/>
  <c r="H135" i="3"/>
  <c r="L115" i="3"/>
  <c r="G105" i="3"/>
  <c r="N135" i="3"/>
  <c r="P105" i="3"/>
  <c r="Q115" i="3"/>
  <c r="J115" i="3"/>
  <c r="P115" i="3"/>
  <c r="K115" i="3"/>
  <c r="O135" i="3"/>
  <c r="G115" i="3"/>
  <c r="L105" i="3"/>
  <c r="G135" i="3"/>
  <c r="M35" i="3"/>
  <c r="J75" i="3"/>
  <c r="L35" i="3"/>
  <c r="I85" i="3"/>
  <c r="L55" i="3"/>
  <c r="J25" i="3"/>
  <c r="G85" i="3"/>
  <c r="N25" i="3"/>
  <c r="G25" i="3"/>
  <c r="S45" i="3"/>
  <c r="P75" i="3"/>
  <c r="K85" i="3"/>
  <c r="P55" i="3"/>
  <c r="I45" i="3"/>
  <c r="K45" i="3"/>
  <c r="S55" i="3"/>
  <c r="L45" i="3"/>
  <c r="N35" i="3"/>
  <c r="K35" i="3"/>
  <c r="O25" i="3"/>
  <c r="O55" i="3"/>
  <c r="N85" i="3"/>
  <c r="O45" i="3"/>
  <c r="Q35" i="3"/>
  <c r="M25" i="3"/>
  <c r="J55" i="3"/>
  <c r="J85" i="3"/>
  <c r="M55" i="3"/>
  <c r="K55" i="3"/>
  <c r="L85" i="3"/>
  <c r="S75" i="3"/>
  <c r="G45" i="3"/>
  <c r="R55" i="3"/>
  <c r="I35" i="3"/>
  <c r="P85" i="3"/>
  <c r="S85" i="3"/>
  <c r="R85" i="3"/>
  <c r="L25" i="3"/>
  <c r="Q55" i="3"/>
  <c r="S25" i="3"/>
  <c r="Q25" i="3"/>
  <c r="M85" i="3"/>
  <c r="G35" i="3"/>
  <c r="H35" i="3"/>
  <c r="K25" i="3"/>
  <c r="H25" i="3"/>
  <c r="R45" i="3"/>
  <c r="J35" i="3"/>
  <c r="H55" i="3"/>
  <c r="I75" i="3"/>
  <c r="M45" i="3"/>
  <c r="N55" i="3"/>
  <c r="R35" i="3"/>
  <c r="O35" i="3"/>
  <c r="J45" i="3"/>
  <c r="M75" i="3"/>
  <c r="H45" i="3"/>
  <c r="G55" i="3"/>
  <c r="S35" i="3"/>
  <c r="P35" i="3"/>
  <c r="I25" i="3"/>
  <c r="O85" i="3"/>
  <c r="I55" i="3"/>
  <c r="N75" i="3"/>
  <c r="R25" i="3"/>
  <c r="J144" i="1"/>
  <c r="J724" i="1"/>
  <c r="J463" i="1"/>
  <c r="J666" i="1"/>
  <c r="J405" i="1"/>
  <c r="J550" i="1"/>
  <c r="J637" i="1"/>
  <c r="J115" i="1"/>
  <c r="X702" i="1"/>
  <c r="AH702" i="1"/>
  <c r="AG702" i="1"/>
  <c r="AF702" i="1"/>
  <c r="AE702" i="1"/>
  <c r="Z702" i="1"/>
  <c r="AC702" i="1"/>
  <c r="AB702" i="1"/>
  <c r="AA702" i="1"/>
  <c r="Y702" i="1"/>
  <c r="AH758" i="1"/>
  <c r="AC758" i="1"/>
  <c r="Y758" i="1"/>
  <c r="AE758" i="1"/>
  <c r="X758" i="1"/>
  <c r="AB758" i="1"/>
  <c r="AF758" i="1"/>
  <c r="AA758" i="1"/>
  <c r="AG758" i="1"/>
  <c r="Z758" i="1"/>
  <c r="G759" i="1"/>
  <c r="C759" i="1"/>
  <c r="H95" i="3" s="1"/>
  <c r="F759" i="1"/>
  <c r="B760" i="1"/>
  <c r="E759" i="1"/>
  <c r="H759" i="1"/>
  <c r="AD759" i="1" s="1"/>
  <c r="D759" i="1"/>
  <c r="C703" i="1"/>
  <c r="H703" i="1"/>
  <c r="AD703" i="1" s="1"/>
  <c r="G703" i="1"/>
  <c r="E703" i="1"/>
  <c r="B704" i="1"/>
  <c r="F703" i="1"/>
  <c r="D703" i="1"/>
  <c r="Z730" i="1"/>
  <c r="AH730" i="1"/>
  <c r="AC730" i="1"/>
  <c r="Y730" i="1"/>
  <c r="AG730" i="1"/>
  <c r="AB730" i="1"/>
  <c r="AA730" i="1"/>
  <c r="X730" i="1"/>
  <c r="AF730" i="1"/>
  <c r="AE730" i="1"/>
  <c r="H731" i="1"/>
  <c r="AD731" i="1" s="1"/>
  <c r="G731" i="1"/>
  <c r="B732" i="1"/>
  <c r="F731" i="1"/>
  <c r="E731" i="1"/>
  <c r="D731" i="1"/>
  <c r="C731" i="1"/>
  <c r="AH562" i="1"/>
  <c r="Y562" i="1"/>
  <c r="AG562" i="1"/>
  <c r="X562" i="1"/>
  <c r="AF562" i="1"/>
  <c r="Z562" i="1"/>
  <c r="AE562" i="1"/>
  <c r="AC562" i="1"/>
  <c r="AB562" i="1"/>
  <c r="AA562" i="1"/>
  <c r="AG534" i="1"/>
  <c r="X534" i="1"/>
  <c r="AF534" i="1"/>
  <c r="AC534" i="1"/>
  <c r="AH534" i="1"/>
  <c r="AE534" i="1"/>
  <c r="AB534" i="1"/>
  <c r="Z534" i="1"/>
  <c r="AA534" i="1"/>
  <c r="Y534" i="1"/>
  <c r="E591" i="1"/>
  <c r="B592" i="1"/>
  <c r="C592" i="1" s="1"/>
  <c r="D591" i="1"/>
  <c r="H591" i="1"/>
  <c r="AD591" i="1" s="1"/>
  <c r="G591" i="1"/>
  <c r="F591" i="1"/>
  <c r="H647" i="1"/>
  <c r="AD647" i="1" s="1"/>
  <c r="F647" i="1"/>
  <c r="B648" i="1"/>
  <c r="C648" i="1" s="1"/>
  <c r="G647" i="1"/>
  <c r="D647" i="1"/>
  <c r="E647" i="1"/>
  <c r="Z618" i="1"/>
  <c r="AH618" i="1"/>
  <c r="Y618" i="1"/>
  <c r="AG618" i="1"/>
  <c r="AF618" i="1"/>
  <c r="AA618" i="1"/>
  <c r="X618" i="1"/>
  <c r="AE618" i="1"/>
  <c r="AC618" i="1"/>
  <c r="AB618" i="1"/>
  <c r="AB674" i="1"/>
  <c r="AH674" i="1"/>
  <c r="Y674" i="1"/>
  <c r="AG674" i="1"/>
  <c r="X674" i="1"/>
  <c r="AE674" i="1"/>
  <c r="AC674" i="1"/>
  <c r="Z674" i="1"/>
  <c r="AA674" i="1"/>
  <c r="AF674" i="1"/>
  <c r="AG338" i="1"/>
  <c r="X338" i="1"/>
  <c r="AF338" i="1"/>
  <c r="AE338" i="1"/>
  <c r="AC338" i="1"/>
  <c r="AH338" i="1"/>
  <c r="AB338" i="1"/>
  <c r="AA338" i="1"/>
  <c r="Z338" i="1"/>
  <c r="Y338" i="1"/>
  <c r="Z478" i="1"/>
  <c r="AH478" i="1"/>
  <c r="Y478" i="1"/>
  <c r="AE478" i="1"/>
  <c r="AA478" i="1"/>
  <c r="X478" i="1"/>
  <c r="AF478" i="1"/>
  <c r="AC478" i="1"/>
  <c r="AB478" i="1"/>
  <c r="AG478" i="1"/>
  <c r="B228" i="1"/>
  <c r="C228" i="1" s="1"/>
  <c r="G227" i="1"/>
  <c r="F227" i="1"/>
  <c r="E227" i="1"/>
  <c r="D227" i="1"/>
  <c r="H227" i="1"/>
  <c r="AD227" i="1" s="1"/>
  <c r="AA282" i="1"/>
  <c r="AH282" i="1"/>
  <c r="Y282" i="1"/>
  <c r="AG282" i="1"/>
  <c r="X282" i="1"/>
  <c r="AF282" i="1"/>
  <c r="AE282" i="1"/>
  <c r="AC282" i="1"/>
  <c r="AB282" i="1"/>
  <c r="Z282" i="1"/>
  <c r="F87" i="1"/>
  <c r="E87" i="1"/>
  <c r="D87" i="1"/>
  <c r="H87" i="1"/>
  <c r="AD87" i="1" s="1"/>
  <c r="G87" i="1"/>
  <c r="B88" i="1"/>
  <c r="C88" i="1" s="1"/>
  <c r="AF366" i="1"/>
  <c r="AE366" i="1"/>
  <c r="AC366" i="1"/>
  <c r="Y366" i="1"/>
  <c r="X366" i="1"/>
  <c r="AH366" i="1"/>
  <c r="AG366" i="1"/>
  <c r="AB366" i="1"/>
  <c r="AA366" i="1"/>
  <c r="Z366" i="1"/>
  <c r="B284" i="1"/>
  <c r="C284" i="1" s="1"/>
  <c r="G283" i="1"/>
  <c r="F283" i="1"/>
  <c r="H283" i="1"/>
  <c r="AD283" i="1" s="1"/>
  <c r="E283" i="1"/>
  <c r="D283" i="1"/>
  <c r="B564" i="1"/>
  <c r="C564" i="1" s="1"/>
  <c r="G563" i="1"/>
  <c r="F563" i="1"/>
  <c r="E563" i="1"/>
  <c r="H563" i="1"/>
  <c r="AD563" i="1" s="1"/>
  <c r="D563" i="1"/>
  <c r="AG86" i="1"/>
  <c r="X86" i="1"/>
  <c r="AF86" i="1"/>
  <c r="AE86" i="1"/>
  <c r="AC86" i="1"/>
  <c r="AB86" i="1"/>
  <c r="AA86" i="1"/>
  <c r="Z86" i="1"/>
  <c r="AH86" i="1"/>
  <c r="Y86" i="1"/>
  <c r="H479" i="1"/>
  <c r="AD479" i="1" s="1"/>
  <c r="B480" i="1"/>
  <c r="C480" i="1" s="1"/>
  <c r="G479" i="1"/>
  <c r="F479" i="1"/>
  <c r="D479" i="1"/>
  <c r="E479" i="1"/>
  <c r="B144" i="1"/>
  <c r="C144" i="1" s="1"/>
  <c r="G143" i="1"/>
  <c r="H143" i="1"/>
  <c r="AD143" i="1" s="1"/>
  <c r="F143" i="1"/>
  <c r="E143" i="1"/>
  <c r="D143" i="1"/>
  <c r="H311" i="1"/>
  <c r="AD311" i="1" s="1"/>
  <c r="B312" i="1"/>
  <c r="C312" i="1" s="1"/>
  <c r="G311" i="1"/>
  <c r="F311" i="1"/>
  <c r="E311" i="1"/>
  <c r="D311" i="1"/>
  <c r="G675" i="1"/>
  <c r="B676" i="1"/>
  <c r="C676" i="1" s="1"/>
  <c r="F675" i="1"/>
  <c r="H675" i="1"/>
  <c r="AD675" i="1" s="1"/>
  <c r="E675" i="1"/>
  <c r="D675" i="1"/>
  <c r="AF422" i="1"/>
  <c r="AE422" i="1"/>
  <c r="AC422" i="1"/>
  <c r="AH422" i="1"/>
  <c r="AG422" i="1"/>
  <c r="AB422" i="1"/>
  <c r="AA422" i="1"/>
  <c r="Z422" i="1"/>
  <c r="Y422" i="1"/>
  <c r="X422" i="1"/>
  <c r="H199" i="1"/>
  <c r="AD199" i="1" s="1"/>
  <c r="B200" i="1"/>
  <c r="C200" i="1" s="1"/>
  <c r="G199" i="1"/>
  <c r="F199" i="1"/>
  <c r="E199" i="1"/>
  <c r="D199" i="1"/>
  <c r="F339" i="1"/>
  <c r="E339" i="1"/>
  <c r="D339" i="1"/>
  <c r="B340" i="1"/>
  <c r="C340" i="1" s="1"/>
  <c r="H339" i="1"/>
  <c r="AD339" i="1" s="1"/>
  <c r="G339" i="1"/>
  <c r="F451" i="1"/>
  <c r="H451" i="1"/>
  <c r="AD451" i="1" s="1"/>
  <c r="G451" i="1"/>
  <c r="B452" i="1"/>
  <c r="C452" i="1" s="1"/>
  <c r="E451" i="1"/>
  <c r="D451" i="1"/>
  <c r="F535" i="1"/>
  <c r="E535" i="1"/>
  <c r="G535" i="1"/>
  <c r="B536" i="1"/>
  <c r="C536" i="1" s="1"/>
  <c r="H535" i="1"/>
  <c r="AD535" i="1" s="1"/>
  <c r="D535" i="1"/>
  <c r="AG114" i="1"/>
  <c r="X114" i="1"/>
  <c r="AC114" i="1"/>
  <c r="AF114" i="1"/>
  <c r="AE114" i="1"/>
  <c r="AB114" i="1"/>
  <c r="AA114" i="1"/>
  <c r="Z114" i="1"/>
  <c r="Y114" i="1"/>
  <c r="AH114" i="1"/>
  <c r="AA394" i="1"/>
  <c r="Z394" i="1"/>
  <c r="AH394" i="1"/>
  <c r="Y394" i="1"/>
  <c r="AC394" i="1"/>
  <c r="AB394" i="1"/>
  <c r="X394" i="1"/>
  <c r="AG394" i="1"/>
  <c r="AF394" i="1"/>
  <c r="AE394" i="1"/>
  <c r="B172" i="1"/>
  <c r="C172" i="1" s="1"/>
  <c r="G171" i="1"/>
  <c r="F171" i="1"/>
  <c r="E171" i="1"/>
  <c r="D171" i="1"/>
  <c r="H171" i="1"/>
  <c r="AF590" i="1"/>
  <c r="AC590" i="1"/>
  <c r="AB590" i="1"/>
  <c r="AA590" i="1"/>
  <c r="AH590" i="1"/>
  <c r="AG590" i="1"/>
  <c r="Z590" i="1"/>
  <c r="Y590" i="1"/>
  <c r="X590" i="1"/>
  <c r="AE590" i="1"/>
  <c r="D507" i="1"/>
  <c r="E507" i="1"/>
  <c r="G507" i="1"/>
  <c r="B508" i="1"/>
  <c r="C508" i="1" s="1"/>
  <c r="F507" i="1"/>
  <c r="H507" i="1"/>
  <c r="AD507" i="1" s="1"/>
  <c r="H619" i="1"/>
  <c r="AD619" i="1" s="1"/>
  <c r="G619" i="1"/>
  <c r="E619" i="1"/>
  <c r="D619" i="1"/>
  <c r="F619" i="1"/>
  <c r="B620" i="1"/>
  <c r="C620" i="1" s="1"/>
  <c r="H395" i="1"/>
  <c r="AD395" i="1" s="1"/>
  <c r="B396" i="1"/>
  <c r="C396" i="1" s="1"/>
  <c r="G395" i="1"/>
  <c r="E395" i="1"/>
  <c r="D395" i="1"/>
  <c r="F395" i="1"/>
  <c r="AH170" i="1"/>
  <c r="Y170" i="1"/>
  <c r="AG170" i="1"/>
  <c r="X170" i="1"/>
  <c r="AF170" i="1"/>
  <c r="AE170" i="1"/>
  <c r="AC170" i="1"/>
  <c r="AB170" i="1"/>
  <c r="AA170" i="1"/>
  <c r="Z170" i="1"/>
  <c r="AA450" i="1"/>
  <c r="AG450" i="1"/>
  <c r="X450" i="1"/>
  <c r="AH450" i="1"/>
  <c r="AF450" i="1"/>
  <c r="AE450" i="1"/>
  <c r="AC450" i="1"/>
  <c r="AB450" i="1"/>
  <c r="Z450" i="1"/>
  <c r="Y450" i="1"/>
  <c r="AH646" i="1"/>
  <c r="Y646" i="1"/>
  <c r="AF646" i="1"/>
  <c r="AG646" i="1"/>
  <c r="AC646" i="1"/>
  <c r="AA646" i="1"/>
  <c r="X646" i="1"/>
  <c r="AE646" i="1"/>
  <c r="AB646" i="1"/>
  <c r="Z646" i="1"/>
  <c r="AB310" i="1"/>
  <c r="AA310" i="1"/>
  <c r="Z310" i="1"/>
  <c r="AH310" i="1"/>
  <c r="Y310" i="1"/>
  <c r="AG310" i="1"/>
  <c r="AF310" i="1"/>
  <c r="AE310" i="1"/>
  <c r="X310" i="1"/>
  <c r="AC310" i="1"/>
  <c r="E255" i="1"/>
  <c r="B256" i="1"/>
  <c r="C256" i="1" s="1"/>
  <c r="H255" i="1"/>
  <c r="AD255" i="1" s="1"/>
  <c r="G255" i="1"/>
  <c r="F255" i="1"/>
  <c r="D255" i="1"/>
  <c r="AE506" i="1"/>
  <c r="AC506" i="1"/>
  <c r="AB506" i="1"/>
  <c r="Z506" i="1"/>
  <c r="X506" i="1"/>
  <c r="Y506" i="1"/>
  <c r="AH506" i="1"/>
  <c r="AA506" i="1"/>
  <c r="AG506" i="1"/>
  <c r="AF506" i="1"/>
  <c r="AB142" i="1"/>
  <c r="AA142" i="1"/>
  <c r="AH142" i="1"/>
  <c r="Y142" i="1"/>
  <c r="AG142" i="1"/>
  <c r="AF142" i="1"/>
  <c r="AE142" i="1"/>
  <c r="AC142" i="1"/>
  <c r="Z142" i="1"/>
  <c r="X142" i="1"/>
  <c r="F115" i="1"/>
  <c r="G115" i="1"/>
  <c r="E115" i="1"/>
  <c r="D115" i="1"/>
  <c r="B116" i="1"/>
  <c r="C116" i="1" s="1"/>
  <c r="H115" i="1"/>
  <c r="AD115" i="1" s="1"/>
  <c r="AC198" i="1"/>
  <c r="AB198" i="1"/>
  <c r="AA198" i="1"/>
  <c r="Z198" i="1"/>
  <c r="AH198" i="1"/>
  <c r="Y198" i="1"/>
  <c r="X198" i="1"/>
  <c r="AG198" i="1"/>
  <c r="AE198" i="1"/>
  <c r="AF198" i="1"/>
  <c r="E367" i="1"/>
  <c r="D367" i="1"/>
  <c r="B368" i="1"/>
  <c r="C368" i="1" s="1"/>
  <c r="H367" i="1"/>
  <c r="AD367" i="1" s="1"/>
  <c r="F367" i="1"/>
  <c r="G367" i="1"/>
  <c r="AF254" i="1"/>
  <c r="AC254" i="1"/>
  <c r="AB254" i="1"/>
  <c r="X254" i="1"/>
  <c r="AH254" i="1"/>
  <c r="AG254" i="1"/>
  <c r="AE254" i="1"/>
  <c r="AA254" i="1"/>
  <c r="Z254" i="1"/>
  <c r="Y254" i="1"/>
  <c r="E423" i="1"/>
  <c r="D423" i="1"/>
  <c r="B424" i="1"/>
  <c r="C424" i="1" s="1"/>
  <c r="H423" i="1"/>
  <c r="AD423" i="1" s="1"/>
  <c r="G423" i="1"/>
  <c r="F423" i="1"/>
  <c r="AA226" i="1"/>
  <c r="AH226" i="1"/>
  <c r="Y226" i="1"/>
  <c r="AG226" i="1"/>
  <c r="X226" i="1"/>
  <c r="AC226" i="1"/>
  <c r="AB226" i="1"/>
  <c r="Z226" i="1"/>
  <c r="AE226" i="1"/>
  <c r="AF226" i="1"/>
  <c r="D58" i="1"/>
  <c r="B59" i="1"/>
  <c r="C59" i="1" s="1"/>
  <c r="G58" i="1"/>
  <c r="F58" i="1"/>
  <c r="H58" i="1"/>
  <c r="AD58" i="1" s="1"/>
  <c r="E58" i="1"/>
  <c r="AE57" i="1"/>
  <c r="AC57" i="1"/>
  <c r="AH57" i="1"/>
  <c r="Y57" i="1"/>
  <c r="AF57" i="1"/>
  <c r="AB57" i="1"/>
  <c r="AG57" i="1"/>
  <c r="AA57" i="1"/>
  <c r="X57" i="1"/>
  <c r="Z57" i="1"/>
  <c r="A28" i="2"/>
  <c r="J754" i="1" s="1"/>
  <c r="H65" i="3" l="1"/>
  <c r="I65" i="3"/>
  <c r="R95" i="3"/>
  <c r="G95" i="3"/>
  <c r="I95" i="3"/>
  <c r="N95" i="3"/>
  <c r="J65" i="3"/>
  <c r="P65" i="3"/>
  <c r="Q65" i="3"/>
  <c r="Q95" i="3"/>
  <c r="K95" i="3"/>
  <c r="S65" i="3"/>
  <c r="O65" i="3"/>
  <c r="R65" i="3"/>
  <c r="M95" i="3"/>
  <c r="O95" i="3"/>
  <c r="L95" i="3"/>
  <c r="S95" i="3"/>
  <c r="P95" i="3"/>
  <c r="M65" i="3"/>
  <c r="N65" i="3"/>
  <c r="K65" i="3"/>
  <c r="L65" i="3"/>
  <c r="G65" i="3"/>
  <c r="J95" i="3"/>
  <c r="AI170" i="1"/>
  <c r="AI226" i="1"/>
  <c r="AI254" i="1"/>
  <c r="AD171" i="1"/>
  <c r="J696" i="1"/>
  <c r="AI422" i="1"/>
  <c r="AI590" i="1"/>
  <c r="AI114" i="1"/>
  <c r="AI86" i="1"/>
  <c r="AI338" i="1"/>
  <c r="AI198" i="1"/>
  <c r="AI506" i="1"/>
  <c r="AI310" i="1"/>
  <c r="AI646" i="1"/>
  <c r="AI394" i="1"/>
  <c r="AI730" i="1"/>
  <c r="AI702" i="1"/>
  <c r="AI142" i="1"/>
  <c r="AI478" i="1"/>
  <c r="AI534" i="1"/>
  <c r="AI562" i="1"/>
  <c r="AI758" i="1"/>
  <c r="AI57" i="1"/>
  <c r="AI450" i="1"/>
  <c r="AI366" i="1"/>
  <c r="AI282" i="1"/>
  <c r="AI674" i="1"/>
  <c r="AI618" i="1"/>
  <c r="T185" i="3"/>
  <c r="T145" i="3"/>
  <c r="T135" i="3"/>
  <c r="T115" i="3"/>
  <c r="T105" i="3"/>
  <c r="T75" i="3"/>
  <c r="T85" i="3"/>
  <c r="T55" i="3"/>
  <c r="T45" i="3"/>
  <c r="T25" i="3"/>
  <c r="T35" i="3"/>
  <c r="J87" i="1"/>
  <c r="J261" i="1"/>
  <c r="J232" i="1"/>
  <c r="J464" i="1"/>
  <c r="J145" i="1"/>
  <c r="J725" i="1"/>
  <c r="Z731" i="1"/>
  <c r="AG731" i="1"/>
  <c r="AH731" i="1"/>
  <c r="X731" i="1"/>
  <c r="Y731" i="1"/>
  <c r="AF731" i="1"/>
  <c r="AE731" i="1"/>
  <c r="AB731" i="1"/>
  <c r="AA731" i="1"/>
  <c r="AC731" i="1"/>
  <c r="AB703" i="1"/>
  <c r="AC703" i="1"/>
  <c r="AA703" i="1"/>
  <c r="AE703" i="1"/>
  <c r="Z703" i="1"/>
  <c r="AH703" i="1"/>
  <c r="Y703" i="1"/>
  <c r="AG703" i="1"/>
  <c r="X703" i="1"/>
  <c r="AF703" i="1"/>
  <c r="AE759" i="1"/>
  <c r="AH759" i="1"/>
  <c r="X759" i="1"/>
  <c r="AC759" i="1"/>
  <c r="AF759" i="1"/>
  <c r="AB759" i="1"/>
  <c r="Z759" i="1"/>
  <c r="AA759" i="1"/>
  <c r="Y759" i="1"/>
  <c r="AG759" i="1"/>
  <c r="D732" i="1"/>
  <c r="C732" i="1"/>
  <c r="E732" i="1"/>
  <c r="H732" i="1"/>
  <c r="AD732" i="1" s="1"/>
  <c r="G732" i="1"/>
  <c r="B733" i="1"/>
  <c r="F732" i="1"/>
  <c r="H704" i="1"/>
  <c r="AD704" i="1" s="1"/>
  <c r="G704" i="1"/>
  <c r="B705" i="1"/>
  <c r="F704" i="1"/>
  <c r="E704" i="1"/>
  <c r="D704" i="1"/>
  <c r="C704" i="1"/>
  <c r="D760" i="1"/>
  <c r="C760" i="1"/>
  <c r="E760" i="1"/>
  <c r="G760" i="1"/>
  <c r="H760" i="1"/>
  <c r="AD760" i="1" s="1"/>
  <c r="F760" i="1"/>
  <c r="B761" i="1"/>
  <c r="F116" i="1"/>
  <c r="E116" i="1"/>
  <c r="D116" i="1"/>
  <c r="B117" i="1"/>
  <c r="C117" i="1" s="1"/>
  <c r="H116" i="1"/>
  <c r="AD116" i="1" s="1"/>
  <c r="G116" i="1"/>
  <c r="AA87" i="1"/>
  <c r="Z87" i="1"/>
  <c r="AH87" i="1"/>
  <c r="Y87" i="1"/>
  <c r="AE87" i="1"/>
  <c r="AG87" i="1"/>
  <c r="X87" i="1"/>
  <c r="AF87" i="1"/>
  <c r="AC87" i="1"/>
  <c r="AB87" i="1"/>
  <c r="D620" i="1"/>
  <c r="H620" i="1"/>
  <c r="AD620" i="1" s="1"/>
  <c r="G620" i="1"/>
  <c r="F620" i="1"/>
  <c r="E620" i="1"/>
  <c r="B621" i="1"/>
  <c r="C621" i="1" s="1"/>
  <c r="B649" i="1"/>
  <c r="C649" i="1" s="1"/>
  <c r="F648" i="1"/>
  <c r="G648" i="1"/>
  <c r="D648" i="1"/>
  <c r="H648" i="1"/>
  <c r="AD648" i="1" s="1"/>
  <c r="E648" i="1"/>
  <c r="H424" i="1"/>
  <c r="AD424" i="1" s="1"/>
  <c r="B425" i="1"/>
  <c r="C425" i="1" s="1"/>
  <c r="G424" i="1"/>
  <c r="F424" i="1"/>
  <c r="E424" i="1"/>
  <c r="D424" i="1"/>
  <c r="AE451" i="1"/>
  <c r="AA451" i="1"/>
  <c r="AH451" i="1"/>
  <c r="AG451" i="1"/>
  <c r="AF451" i="1"/>
  <c r="AC451" i="1"/>
  <c r="AB451" i="1"/>
  <c r="Z451" i="1"/>
  <c r="Y451" i="1"/>
  <c r="X451" i="1"/>
  <c r="AG199" i="1"/>
  <c r="X199" i="1"/>
  <c r="AF199" i="1"/>
  <c r="AE199" i="1"/>
  <c r="AC199" i="1"/>
  <c r="AB199" i="1"/>
  <c r="AA199" i="1"/>
  <c r="AH199" i="1"/>
  <c r="Z199" i="1"/>
  <c r="Y199" i="1"/>
  <c r="Z591" i="1"/>
  <c r="AA591" i="1"/>
  <c r="Y591" i="1"/>
  <c r="AH591" i="1"/>
  <c r="X591" i="1"/>
  <c r="AG591" i="1"/>
  <c r="AF591" i="1"/>
  <c r="AE591" i="1"/>
  <c r="AC591" i="1"/>
  <c r="AB591" i="1"/>
  <c r="Z367" i="1"/>
  <c r="AH367" i="1"/>
  <c r="Y367" i="1"/>
  <c r="AG367" i="1"/>
  <c r="X367" i="1"/>
  <c r="AB367" i="1"/>
  <c r="AA367" i="1"/>
  <c r="AF367" i="1"/>
  <c r="AE367" i="1"/>
  <c r="AC367" i="1"/>
  <c r="H368" i="1"/>
  <c r="AD368" i="1" s="1"/>
  <c r="B369" i="1"/>
  <c r="C369" i="1" s="1"/>
  <c r="G368" i="1"/>
  <c r="F368" i="1"/>
  <c r="E368" i="1"/>
  <c r="D368" i="1"/>
  <c r="B509" i="1"/>
  <c r="C509" i="1" s="1"/>
  <c r="G508" i="1"/>
  <c r="F508" i="1"/>
  <c r="E508" i="1"/>
  <c r="D508" i="1"/>
  <c r="H508" i="1"/>
  <c r="AD508" i="1" s="1"/>
  <c r="F480" i="1"/>
  <c r="B481" i="1"/>
  <c r="C481" i="1" s="1"/>
  <c r="H480" i="1"/>
  <c r="AD480" i="1" s="1"/>
  <c r="G480" i="1"/>
  <c r="E480" i="1"/>
  <c r="D480" i="1"/>
  <c r="E284" i="1"/>
  <c r="D284" i="1"/>
  <c r="B285" i="1"/>
  <c r="C285" i="1" s="1"/>
  <c r="G284" i="1"/>
  <c r="F284" i="1"/>
  <c r="H284" i="1"/>
  <c r="AD284" i="1" s="1"/>
  <c r="H592" i="1"/>
  <c r="AD592" i="1" s="1"/>
  <c r="D592" i="1"/>
  <c r="B593" i="1"/>
  <c r="C593" i="1" s="1"/>
  <c r="E592" i="1"/>
  <c r="G592" i="1"/>
  <c r="F592" i="1"/>
  <c r="AH507" i="1"/>
  <c r="Y507" i="1"/>
  <c r="AG507" i="1"/>
  <c r="X507" i="1"/>
  <c r="AF507" i="1"/>
  <c r="AC507" i="1"/>
  <c r="AA507" i="1"/>
  <c r="Z507" i="1"/>
  <c r="AE507" i="1"/>
  <c r="AB507" i="1"/>
  <c r="AA535" i="1"/>
  <c r="Z535" i="1"/>
  <c r="AE535" i="1"/>
  <c r="X535" i="1"/>
  <c r="AH535" i="1"/>
  <c r="AG535" i="1"/>
  <c r="AC535" i="1"/>
  <c r="Y535" i="1"/>
  <c r="AF535" i="1"/>
  <c r="AB535" i="1"/>
  <c r="AA339" i="1"/>
  <c r="Z339" i="1"/>
  <c r="AH339" i="1"/>
  <c r="Y339" i="1"/>
  <c r="AG339" i="1"/>
  <c r="X339" i="1"/>
  <c r="AB339" i="1"/>
  <c r="AF339" i="1"/>
  <c r="AE339" i="1"/>
  <c r="AC339" i="1"/>
  <c r="AF143" i="1"/>
  <c r="AE143" i="1"/>
  <c r="AB143" i="1"/>
  <c r="X143" i="1"/>
  <c r="AH143" i="1"/>
  <c r="AG143" i="1"/>
  <c r="AC143" i="1"/>
  <c r="AA143" i="1"/>
  <c r="Z143" i="1"/>
  <c r="Y143" i="1"/>
  <c r="AC479" i="1"/>
  <c r="AB479" i="1"/>
  <c r="AF479" i="1"/>
  <c r="Z479" i="1"/>
  <c r="AG479" i="1"/>
  <c r="AE479" i="1"/>
  <c r="AA479" i="1"/>
  <c r="Y479" i="1"/>
  <c r="AH479" i="1"/>
  <c r="X479" i="1"/>
  <c r="H564" i="1"/>
  <c r="AD564" i="1" s="1"/>
  <c r="F564" i="1"/>
  <c r="E564" i="1"/>
  <c r="B565" i="1"/>
  <c r="C565" i="1" s="1"/>
  <c r="G564" i="1"/>
  <c r="D564" i="1"/>
  <c r="AG647" i="1"/>
  <c r="X647" i="1"/>
  <c r="AF647" i="1"/>
  <c r="AC647" i="1"/>
  <c r="Y647" i="1"/>
  <c r="AE647" i="1"/>
  <c r="AH647" i="1"/>
  <c r="AB647" i="1"/>
  <c r="Z647" i="1"/>
  <c r="AA647" i="1"/>
  <c r="AB171" i="1"/>
  <c r="AA171" i="1"/>
  <c r="Z171" i="1"/>
  <c r="AH171" i="1"/>
  <c r="Y171" i="1"/>
  <c r="AG171" i="1"/>
  <c r="X171" i="1"/>
  <c r="AF171" i="1"/>
  <c r="AE171" i="1"/>
  <c r="AC171" i="1"/>
  <c r="H536" i="1"/>
  <c r="AD536" i="1" s="1"/>
  <c r="E536" i="1"/>
  <c r="B537" i="1"/>
  <c r="C537" i="1" s="1"/>
  <c r="G536" i="1"/>
  <c r="F536" i="1"/>
  <c r="D536" i="1"/>
  <c r="H340" i="1"/>
  <c r="AD340" i="1" s="1"/>
  <c r="B341" i="1"/>
  <c r="C341" i="1" s="1"/>
  <c r="G340" i="1"/>
  <c r="F340" i="1"/>
  <c r="E340" i="1"/>
  <c r="D340" i="1"/>
  <c r="D228" i="1"/>
  <c r="H228" i="1"/>
  <c r="AD228" i="1" s="1"/>
  <c r="G228" i="1"/>
  <c r="F228" i="1"/>
  <c r="E228" i="1"/>
  <c r="B229" i="1"/>
  <c r="C229" i="1" s="1"/>
  <c r="Z255" i="1"/>
  <c r="AG255" i="1"/>
  <c r="X255" i="1"/>
  <c r="AF255" i="1"/>
  <c r="AA255" i="1"/>
  <c r="Y255" i="1"/>
  <c r="AH255" i="1"/>
  <c r="AB255" i="1"/>
  <c r="AE255" i="1"/>
  <c r="AC255" i="1"/>
  <c r="H172" i="1"/>
  <c r="B173" i="1"/>
  <c r="C173" i="1" s="1"/>
  <c r="G172" i="1"/>
  <c r="F172" i="1"/>
  <c r="E172" i="1"/>
  <c r="D172" i="1"/>
  <c r="AG675" i="1"/>
  <c r="X675" i="1"/>
  <c r="AC675" i="1"/>
  <c r="AB675" i="1"/>
  <c r="AA675" i="1"/>
  <c r="AH675" i="1"/>
  <c r="AF675" i="1"/>
  <c r="AE675" i="1"/>
  <c r="Z675" i="1"/>
  <c r="Y675" i="1"/>
  <c r="E312" i="1"/>
  <c r="D312" i="1"/>
  <c r="H312" i="1"/>
  <c r="AD312" i="1" s="1"/>
  <c r="B313" i="1"/>
  <c r="C313" i="1" s="1"/>
  <c r="G312" i="1"/>
  <c r="F312" i="1"/>
  <c r="E144" i="1"/>
  <c r="D144" i="1"/>
  <c r="G144" i="1"/>
  <c r="B145" i="1"/>
  <c r="C145" i="1" s="1"/>
  <c r="H144" i="1"/>
  <c r="AD144" i="1" s="1"/>
  <c r="F144" i="1"/>
  <c r="H256" i="1"/>
  <c r="AD256" i="1" s="1"/>
  <c r="F256" i="1"/>
  <c r="E256" i="1"/>
  <c r="D256" i="1"/>
  <c r="B257" i="1"/>
  <c r="C257" i="1" s="1"/>
  <c r="G256" i="1"/>
  <c r="D396" i="1"/>
  <c r="H396" i="1"/>
  <c r="AD396" i="1" s="1"/>
  <c r="G396" i="1"/>
  <c r="F396" i="1"/>
  <c r="E396" i="1"/>
  <c r="B397" i="1"/>
  <c r="C397" i="1" s="1"/>
  <c r="AE619" i="1"/>
  <c r="AC619" i="1"/>
  <c r="Y619" i="1"/>
  <c r="X619" i="1"/>
  <c r="AH619" i="1"/>
  <c r="AG619" i="1"/>
  <c r="AF619" i="1"/>
  <c r="AB619" i="1"/>
  <c r="AA619" i="1"/>
  <c r="Z619" i="1"/>
  <c r="D452" i="1"/>
  <c r="H452" i="1"/>
  <c r="AD452" i="1" s="1"/>
  <c r="G452" i="1"/>
  <c r="F452" i="1"/>
  <c r="B453" i="1"/>
  <c r="C453" i="1" s="1"/>
  <c r="E452" i="1"/>
  <c r="AF311" i="1"/>
  <c r="AE311" i="1"/>
  <c r="AC311" i="1"/>
  <c r="AB311" i="1"/>
  <c r="AG311" i="1"/>
  <c r="AA311" i="1"/>
  <c r="Z311" i="1"/>
  <c r="Y311" i="1"/>
  <c r="X311" i="1"/>
  <c r="AH311" i="1"/>
  <c r="H88" i="1"/>
  <c r="AD88" i="1" s="1"/>
  <c r="B89" i="1"/>
  <c r="C89" i="1" s="1"/>
  <c r="G88" i="1"/>
  <c r="F88" i="1"/>
  <c r="D88" i="1"/>
  <c r="E88" i="1"/>
  <c r="Z423" i="1"/>
  <c r="AH423" i="1"/>
  <c r="Y423" i="1"/>
  <c r="AG423" i="1"/>
  <c r="X423" i="1"/>
  <c r="AF423" i="1"/>
  <c r="AE423" i="1"/>
  <c r="AC423" i="1"/>
  <c r="AB423" i="1"/>
  <c r="AA423" i="1"/>
  <c r="AA115" i="1"/>
  <c r="AG115" i="1"/>
  <c r="X115" i="1"/>
  <c r="AE115" i="1"/>
  <c r="AC115" i="1"/>
  <c r="AB115" i="1"/>
  <c r="Z115" i="1"/>
  <c r="Y115" i="1"/>
  <c r="AF115" i="1"/>
  <c r="AH115" i="1"/>
  <c r="AE395" i="1"/>
  <c r="AC395" i="1"/>
  <c r="AB395" i="1"/>
  <c r="AG395" i="1"/>
  <c r="AF395" i="1"/>
  <c r="AA395" i="1"/>
  <c r="Z395" i="1"/>
  <c r="Y395" i="1"/>
  <c r="AH395" i="1"/>
  <c r="X395" i="1"/>
  <c r="F200" i="1"/>
  <c r="E200" i="1"/>
  <c r="D200" i="1"/>
  <c r="G200" i="1"/>
  <c r="B201" i="1"/>
  <c r="C201" i="1" s="1"/>
  <c r="H200" i="1"/>
  <c r="AD200" i="1" s="1"/>
  <c r="B677" i="1"/>
  <c r="C677" i="1" s="1"/>
  <c r="F676" i="1"/>
  <c r="E676" i="1"/>
  <c r="D676" i="1"/>
  <c r="H676" i="1"/>
  <c r="AD676" i="1" s="1"/>
  <c r="G676" i="1"/>
  <c r="AB563" i="1"/>
  <c r="AA563" i="1"/>
  <c r="Z563" i="1"/>
  <c r="AE563" i="1"/>
  <c r="AC563" i="1"/>
  <c r="AF563" i="1"/>
  <c r="Y563" i="1"/>
  <c r="X563" i="1"/>
  <c r="AH563" i="1"/>
  <c r="AG563" i="1"/>
  <c r="AF283" i="1"/>
  <c r="AE283" i="1"/>
  <c r="AB283" i="1"/>
  <c r="AA283" i="1"/>
  <c r="Z283" i="1"/>
  <c r="Y283" i="1"/>
  <c r="X283" i="1"/>
  <c r="AH283" i="1"/>
  <c r="AG283" i="1"/>
  <c r="AC283" i="1"/>
  <c r="AE227" i="1"/>
  <c r="AB227" i="1"/>
  <c r="AA227" i="1"/>
  <c r="AG227" i="1"/>
  <c r="AF227" i="1"/>
  <c r="AC227" i="1"/>
  <c r="Z227" i="1"/>
  <c r="Y227" i="1"/>
  <c r="AH227" i="1"/>
  <c r="X227" i="1"/>
  <c r="B60" i="1"/>
  <c r="C60" i="1" s="1"/>
  <c r="G59" i="1"/>
  <c r="E59" i="1"/>
  <c r="F59" i="1"/>
  <c r="D59" i="1"/>
  <c r="H59" i="1"/>
  <c r="AD59" i="1" s="1"/>
  <c r="AH58" i="1"/>
  <c r="Y58" i="1"/>
  <c r="AF58" i="1"/>
  <c r="AG58" i="1"/>
  <c r="X58" i="1"/>
  <c r="AB58" i="1"/>
  <c r="Z58" i="1"/>
  <c r="AC58" i="1"/>
  <c r="AA58" i="1"/>
  <c r="AE58" i="1"/>
  <c r="A29" i="2"/>
  <c r="J668" i="1" s="1"/>
  <c r="T65" i="3" l="1"/>
  <c r="T95" i="3"/>
  <c r="AI171" i="1"/>
  <c r="AI227" i="1"/>
  <c r="AD172" i="1"/>
  <c r="J755" i="1"/>
  <c r="AI283" i="1"/>
  <c r="AI58" i="1"/>
  <c r="AI619" i="1"/>
  <c r="AI675" i="1"/>
  <c r="AI507" i="1"/>
  <c r="AI451" i="1"/>
  <c r="AI759" i="1"/>
  <c r="AI703" i="1"/>
  <c r="AI591" i="1"/>
  <c r="AI563" i="1"/>
  <c r="AI395" i="1"/>
  <c r="AI423" i="1"/>
  <c r="AI647" i="1"/>
  <c r="AI479" i="1"/>
  <c r="AI143" i="1"/>
  <c r="AI339" i="1"/>
  <c r="AI535" i="1"/>
  <c r="AI199" i="1"/>
  <c r="AI87" i="1"/>
  <c r="AI731" i="1"/>
  <c r="AI115" i="1"/>
  <c r="AI311" i="1"/>
  <c r="AI255" i="1"/>
  <c r="AI367" i="1"/>
  <c r="J407" i="1"/>
  <c r="J784" i="1"/>
  <c r="J117" i="1"/>
  <c r="H733" i="1"/>
  <c r="AD733" i="1" s="1"/>
  <c r="E733" i="1"/>
  <c r="G733" i="1"/>
  <c r="B734" i="1"/>
  <c r="C733" i="1"/>
  <c r="F733" i="1"/>
  <c r="D733" i="1"/>
  <c r="B762" i="1"/>
  <c r="C761" i="1"/>
  <c r="Q146" i="3" s="1"/>
  <c r="F761" i="1"/>
  <c r="E761" i="1"/>
  <c r="H761" i="1"/>
  <c r="AD761" i="1" s="1"/>
  <c r="D761" i="1"/>
  <c r="G761" i="1"/>
  <c r="AA732" i="1"/>
  <c r="AC732" i="1"/>
  <c r="AB732" i="1"/>
  <c r="Z732" i="1"/>
  <c r="AE732" i="1"/>
  <c r="AH732" i="1"/>
  <c r="Y732" i="1"/>
  <c r="AG732" i="1"/>
  <c r="X732" i="1"/>
  <c r="AF732" i="1"/>
  <c r="AG760" i="1"/>
  <c r="AC760" i="1"/>
  <c r="X760" i="1"/>
  <c r="Y760" i="1"/>
  <c r="AF760" i="1"/>
  <c r="Z760" i="1"/>
  <c r="AB760" i="1"/>
  <c r="AA760" i="1"/>
  <c r="AH760" i="1"/>
  <c r="AE760" i="1"/>
  <c r="B706" i="1"/>
  <c r="F705" i="1"/>
  <c r="E705" i="1"/>
  <c r="D705" i="1"/>
  <c r="H705" i="1"/>
  <c r="AD705" i="1" s="1"/>
  <c r="C705" i="1"/>
  <c r="G705" i="1"/>
  <c r="X704" i="1"/>
  <c r="Y704" i="1"/>
  <c r="AF704" i="1"/>
  <c r="AA704" i="1"/>
  <c r="AE704" i="1"/>
  <c r="Z704" i="1"/>
  <c r="AC704" i="1"/>
  <c r="AH704" i="1"/>
  <c r="AB704" i="1"/>
  <c r="AG704" i="1"/>
  <c r="B398" i="1"/>
  <c r="C398" i="1" s="1"/>
  <c r="G397" i="1"/>
  <c r="F397" i="1"/>
  <c r="E397" i="1"/>
  <c r="H397" i="1"/>
  <c r="AD397" i="1" s="1"/>
  <c r="D397" i="1"/>
  <c r="H257" i="1"/>
  <c r="AD257" i="1" s="1"/>
  <c r="F257" i="1"/>
  <c r="E257" i="1"/>
  <c r="D257" i="1"/>
  <c r="G257" i="1"/>
  <c r="B258" i="1"/>
  <c r="C258" i="1" s="1"/>
  <c r="B230" i="1"/>
  <c r="C230" i="1" s="1"/>
  <c r="G229" i="1"/>
  <c r="E229" i="1"/>
  <c r="D229" i="1"/>
  <c r="H229" i="1"/>
  <c r="AD229" i="1" s="1"/>
  <c r="F229" i="1"/>
  <c r="D537" i="1"/>
  <c r="E537" i="1"/>
  <c r="B538" i="1"/>
  <c r="C538" i="1" s="1"/>
  <c r="G537" i="1"/>
  <c r="F537" i="1"/>
  <c r="H537" i="1"/>
  <c r="AD537" i="1" s="1"/>
  <c r="AC368" i="1"/>
  <c r="AB368" i="1"/>
  <c r="AA368" i="1"/>
  <c r="AG368" i="1"/>
  <c r="AF368" i="1"/>
  <c r="AE368" i="1"/>
  <c r="Z368" i="1"/>
  <c r="Y368" i="1"/>
  <c r="AH368" i="1"/>
  <c r="X368" i="1"/>
  <c r="B454" i="1"/>
  <c r="C454" i="1" s="1"/>
  <c r="G453" i="1"/>
  <c r="D453" i="1"/>
  <c r="H453" i="1"/>
  <c r="AD453" i="1" s="1"/>
  <c r="F453" i="1"/>
  <c r="E453" i="1"/>
  <c r="Z284" i="1"/>
  <c r="AH284" i="1"/>
  <c r="Y284" i="1"/>
  <c r="AF284" i="1"/>
  <c r="AE284" i="1"/>
  <c r="AG284" i="1"/>
  <c r="AC284" i="1"/>
  <c r="AB284" i="1"/>
  <c r="AA284" i="1"/>
  <c r="X284" i="1"/>
  <c r="AB648" i="1"/>
  <c r="AE648" i="1"/>
  <c r="AA648" i="1"/>
  <c r="AC648" i="1"/>
  <c r="Z648" i="1"/>
  <c r="Y648" i="1"/>
  <c r="AH648" i="1"/>
  <c r="AG648" i="1"/>
  <c r="AF648" i="1"/>
  <c r="X648" i="1"/>
  <c r="AG480" i="1"/>
  <c r="X480" i="1"/>
  <c r="AF480" i="1"/>
  <c r="AC480" i="1"/>
  <c r="Z480" i="1"/>
  <c r="AH480" i="1"/>
  <c r="AE480" i="1"/>
  <c r="AB480" i="1"/>
  <c r="AA480" i="1"/>
  <c r="Y480" i="1"/>
  <c r="H509" i="1"/>
  <c r="AD509" i="1" s="1"/>
  <c r="B510" i="1"/>
  <c r="C510" i="1" s="1"/>
  <c r="G509" i="1"/>
  <c r="F509" i="1"/>
  <c r="E509" i="1"/>
  <c r="D509" i="1"/>
  <c r="B622" i="1"/>
  <c r="C622" i="1" s="1"/>
  <c r="G621" i="1"/>
  <c r="F621" i="1"/>
  <c r="D621" i="1"/>
  <c r="H621" i="1"/>
  <c r="AD621" i="1" s="1"/>
  <c r="E621" i="1"/>
  <c r="G677" i="1"/>
  <c r="B678" i="1"/>
  <c r="C678" i="1" s="1"/>
  <c r="F677" i="1"/>
  <c r="E677" i="1"/>
  <c r="D677" i="1"/>
  <c r="H677" i="1"/>
  <c r="AD677" i="1" s="1"/>
  <c r="AE536" i="1"/>
  <c r="AC536" i="1"/>
  <c r="AB536" i="1"/>
  <c r="Z536" i="1"/>
  <c r="Y536" i="1"/>
  <c r="X536" i="1"/>
  <c r="AF536" i="1"/>
  <c r="AH536" i="1"/>
  <c r="AG536" i="1"/>
  <c r="AA536" i="1"/>
  <c r="AA200" i="1"/>
  <c r="Z200" i="1"/>
  <c r="AH200" i="1"/>
  <c r="Y200" i="1"/>
  <c r="AG200" i="1"/>
  <c r="X200" i="1"/>
  <c r="AF200" i="1"/>
  <c r="AE200" i="1"/>
  <c r="AC200" i="1"/>
  <c r="AB200" i="1"/>
  <c r="D341" i="1"/>
  <c r="H341" i="1"/>
  <c r="AD341" i="1" s="1"/>
  <c r="B342" i="1"/>
  <c r="C342" i="1" s="1"/>
  <c r="G341" i="1"/>
  <c r="F341" i="1"/>
  <c r="E341" i="1"/>
  <c r="E565" i="1"/>
  <c r="D565" i="1"/>
  <c r="B566" i="1"/>
  <c r="C566" i="1" s="1"/>
  <c r="H565" i="1"/>
  <c r="AD565" i="1" s="1"/>
  <c r="F565" i="1"/>
  <c r="G565" i="1"/>
  <c r="F481" i="1"/>
  <c r="E481" i="1"/>
  <c r="G481" i="1"/>
  <c r="B482" i="1"/>
  <c r="C482" i="1" s="1"/>
  <c r="D481" i="1"/>
  <c r="H481" i="1"/>
  <c r="AD481" i="1" s="1"/>
  <c r="AH452" i="1"/>
  <c r="Y452" i="1"/>
  <c r="AE452" i="1"/>
  <c r="AG452" i="1"/>
  <c r="AF452" i="1"/>
  <c r="AC452" i="1"/>
  <c r="Z452" i="1"/>
  <c r="X452" i="1"/>
  <c r="AB452" i="1"/>
  <c r="AA452" i="1"/>
  <c r="AE116" i="1"/>
  <c r="AA116" i="1"/>
  <c r="AC116" i="1"/>
  <c r="AB116" i="1"/>
  <c r="AH116" i="1"/>
  <c r="Z116" i="1"/>
  <c r="Y116" i="1"/>
  <c r="X116" i="1"/>
  <c r="AF116" i="1"/>
  <c r="AG116" i="1"/>
  <c r="D89" i="1"/>
  <c r="B90" i="1"/>
  <c r="C90" i="1" s="1"/>
  <c r="H89" i="1"/>
  <c r="AD89" i="1" s="1"/>
  <c r="G89" i="1"/>
  <c r="F89" i="1"/>
  <c r="E89" i="1"/>
  <c r="AC256" i="1"/>
  <c r="AA256" i="1"/>
  <c r="Z256" i="1"/>
  <c r="AF256" i="1"/>
  <c r="AE256" i="1"/>
  <c r="AB256" i="1"/>
  <c r="Y256" i="1"/>
  <c r="X256" i="1"/>
  <c r="AG256" i="1"/>
  <c r="AH256" i="1"/>
  <c r="AH228" i="1"/>
  <c r="Y228" i="1"/>
  <c r="AF228" i="1"/>
  <c r="AE228" i="1"/>
  <c r="AG228" i="1"/>
  <c r="AC228" i="1"/>
  <c r="AB228" i="1"/>
  <c r="Z228" i="1"/>
  <c r="X228" i="1"/>
  <c r="AA228" i="1"/>
  <c r="G593" i="1"/>
  <c r="F593" i="1"/>
  <c r="B594" i="1"/>
  <c r="C594" i="1" s="1"/>
  <c r="E593" i="1"/>
  <c r="H593" i="1"/>
  <c r="AD593" i="1" s="1"/>
  <c r="D593" i="1"/>
  <c r="AB508" i="1"/>
  <c r="AA508" i="1"/>
  <c r="Z508" i="1"/>
  <c r="AH508" i="1"/>
  <c r="AF508" i="1"/>
  <c r="AE508" i="1"/>
  <c r="AG508" i="1"/>
  <c r="AC508" i="1"/>
  <c r="Y508" i="1"/>
  <c r="X508" i="1"/>
  <c r="B650" i="1"/>
  <c r="C650" i="1" s="1"/>
  <c r="E649" i="1"/>
  <c r="F649" i="1"/>
  <c r="D649" i="1"/>
  <c r="G649" i="1"/>
  <c r="H649" i="1"/>
  <c r="AD649" i="1" s="1"/>
  <c r="D117" i="1"/>
  <c r="E117" i="1"/>
  <c r="B118" i="1"/>
  <c r="C118" i="1" s="1"/>
  <c r="H117" i="1"/>
  <c r="AD117" i="1" s="1"/>
  <c r="G117" i="1"/>
  <c r="F117" i="1"/>
  <c r="H201" i="1"/>
  <c r="AD201" i="1" s="1"/>
  <c r="B202" i="1"/>
  <c r="C202" i="1" s="1"/>
  <c r="G201" i="1"/>
  <c r="F201" i="1"/>
  <c r="E201" i="1"/>
  <c r="D201" i="1"/>
  <c r="H285" i="1"/>
  <c r="AD285" i="1" s="1"/>
  <c r="B286" i="1"/>
  <c r="C286" i="1" s="1"/>
  <c r="G285" i="1"/>
  <c r="E285" i="1"/>
  <c r="D285" i="1"/>
  <c r="F285" i="1"/>
  <c r="AE88" i="1"/>
  <c r="AH88" i="1"/>
  <c r="AC88" i="1"/>
  <c r="AB88" i="1"/>
  <c r="Y88" i="1"/>
  <c r="AA88" i="1"/>
  <c r="Z88" i="1"/>
  <c r="AF88" i="1"/>
  <c r="X88" i="1"/>
  <c r="AG88" i="1"/>
  <c r="H313" i="1"/>
  <c r="AD313" i="1" s="1"/>
  <c r="B314" i="1"/>
  <c r="C314" i="1" s="1"/>
  <c r="G313" i="1"/>
  <c r="F313" i="1"/>
  <c r="E313" i="1"/>
  <c r="D313" i="1"/>
  <c r="AB676" i="1"/>
  <c r="AH676" i="1"/>
  <c r="Y676" i="1"/>
  <c r="AG676" i="1"/>
  <c r="X676" i="1"/>
  <c r="AF676" i="1"/>
  <c r="AA676" i="1"/>
  <c r="Z676" i="1"/>
  <c r="AE676" i="1"/>
  <c r="AC676" i="1"/>
  <c r="Z144" i="1"/>
  <c r="AH144" i="1"/>
  <c r="Y144" i="1"/>
  <c r="AF144" i="1"/>
  <c r="AB144" i="1"/>
  <c r="AA144" i="1"/>
  <c r="X144" i="1"/>
  <c r="AG144" i="1"/>
  <c r="AE144" i="1"/>
  <c r="AC144" i="1"/>
  <c r="Z312" i="1"/>
  <c r="AH312" i="1"/>
  <c r="Y312" i="1"/>
  <c r="AG312" i="1"/>
  <c r="X312" i="1"/>
  <c r="AF312" i="1"/>
  <c r="AE312" i="1"/>
  <c r="AC312" i="1"/>
  <c r="AB312" i="1"/>
  <c r="AA312" i="1"/>
  <c r="AF564" i="1"/>
  <c r="AE564" i="1"/>
  <c r="AC564" i="1"/>
  <c r="AH564" i="1"/>
  <c r="AG564" i="1"/>
  <c r="Y564" i="1"/>
  <c r="X564" i="1"/>
  <c r="AB564" i="1"/>
  <c r="AA564" i="1"/>
  <c r="Z564" i="1"/>
  <c r="D425" i="1"/>
  <c r="B426" i="1"/>
  <c r="C426" i="1" s="1"/>
  <c r="H425" i="1"/>
  <c r="AD425" i="1" s="1"/>
  <c r="G425" i="1"/>
  <c r="F425" i="1"/>
  <c r="E425" i="1"/>
  <c r="AH620" i="1"/>
  <c r="Y620" i="1"/>
  <c r="AG620" i="1"/>
  <c r="X620" i="1"/>
  <c r="AF620" i="1"/>
  <c r="Z620" i="1"/>
  <c r="AC620" i="1"/>
  <c r="AB620" i="1"/>
  <c r="AA620" i="1"/>
  <c r="AE620" i="1"/>
  <c r="AH396" i="1"/>
  <c r="Y396" i="1"/>
  <c r="AG396" i="1"/>
  <c r="X396" i="1"/>
  <c r="AF396" i="1"/>
  <c r="AE396" i="1"/>
  <c r="AC396" i="1"/>
  <c r="AB396" i="1"/>
  <c r="Z396" i="1"/>
  <c r="AA396" i="1"/>
  <c r="AE340" i="1"/>
  <c r="AC340" i="1"/>
  <c r="AB340" i="1"/>
  <c r="AA340" i="1"/>
  <c r="AH340" i="1"/>
  <c r="AG340" i="1"/>
  <c r="AF340" i="1"/>
  <c r="Z340" i="1"/>
  <c r="Y340" i="1"/>
  <c r="X340" i="1"/>
  <c r="H145" i="1"/>
  <c r="AD145" i="1" s="1"/>
  <c r="B146" i="1"/>
  <c r="C146" i="1" s="1"/>
  <c r="G145" i="1"/>
  <c r="E145" i="1"/>
  <c r="F145" i="1"/>
  <c r="D145" i="1"/>
  <c r="E173" i="1"/>
  <c r="D173" i="1"/>
  <c r="H173" i="1"/>
  <c r="G173" i="1"/>
  <c r="F173" i="1"/>
  <c r="B174" i="1"/>
  <c r="C174" i="1" s="1"/>
  <c r="AC592" i="1"/>
  <c r="AH592" i="1"/>
  <c r="X592" i="1"/>
  <c r="AG592" i="1"/>
  <c r="AF592" i="1"/>
  <c r="AE592" i="1"/>
  <c r="AB592" i="1"/>
  <c r="AA592" i="1"/>
  <c r="Z592" i="1"/>
  <c r="Y592" i="1"/>
  <c r="G369" i="1"/>
  <c r="F369" i="1"/>
  <c r="E369" i="1"/>
  <c r="D369" i="1"/>
  <c r="H369" i="1"/>
  <c r="AD369" i="1" s="1"/>
  <c r="B370" i="1"/>
  <c r="C370" i="1" s="1"/>
  <c r="AC424" i="1"/>
  <c r="AB424" i="1"/>
  <c r="AA424" i="1"/>
  <c r="Z424" i="1"/>
  <c r="Y424" i="1"/>
  <c r="X424" i="1"/>
  <c r="AH424" i="1"/>
  <c r="AF424" i="1"/>
  <c r="AE424" i="1"/>
  <c r="AG424" i="1"/>
  <c r="AF172" i="1"/>
  <c r="AE172" i="1"/>
  <c r="AC172" i="1"/>
  <c r="AB172" i="1"/>
  <c r="AA172" i="1"/>
  <c r="AH172" i="1"/>
  <c r="AG172" i="1"/>
  <c r="Z172" i="1"/>
  <c r="Y172" i="1"/>
  <c r="X172" i="1"/>
  <c r="AB59" i="1"/>
  <c r="Z59" i="1"/>
  <c r="AA59" i="1"/>
  <c r="AH59" i="1"/>
  <c r="Y59" i="1"/>
  <c r="AG59" i="1"/>
  <c r="AF59" i="1"/>
  <c r="AC59" i="1"/>
  <c r="X59" i="1"/>
  <c r="AE59" i="1"/>
  <c r="H60" i="1"/>
  <c r="AD60" i="1" s="1"/>
  <c r="B61" i="1"/>
  <c r="C61" i="1" s="1"/>
  <c r="G60" i="1"/>
  <c r="F60" i="1"/>
  <c r="E60" i="1"/>
  <c r="D60" i="1"/>
  <c r="A30" i="2"/>
  <c r="J408" i="1" s="1"/>
  <c r="AI172" i="1" l="1"/>
  <c r="AI228" i="1"/>
  <c r="L15" i="3"/>
  <c r="M15" i="3"/>
  <c r="H155" i="3"/>
  <c r="O175" i="3"/>
  <c r="AD173" i="1"/>
  <c r="G165" i="3"/>
  <c r="H175" i="3"/>
  <c r="J125" i="3"/>
  <c r="K165" i="3"/>
  <c r="J15" i="3"/>
  <c r="Q165" i="3"/>
  <c r="R165" i="3"/>
  <c r="J118" i="1"/>
  <c r="K15" i="3"/>
  <c r="Q125" i="3"/>
  <c r="S165" i="3"/>
  <c r="P155" i="3"/>
  <c r="K125" i="3"/>
  <c r="O125" i="3"/>
  <c r="L175" i="3"/>
  <c r="G155" i="3"/>
  <c r="L165" i="3"/>
  <c r="R15" i="3"/>
  <c r="G175" i="3"/>
  <c r="P165" i="3"/>
  <c r="I165" i="3"/>
  <c r="S155" i="3"/>
  <c r="S125" i="3"/>
  <c r="H165" i="3"/>
  <c r="H125" i="3"/>
  <c r="O15" i="3"/>
  <c r="N15" i="3"/>
  <c r="Q175" i="3"/>
  <c r="R155" i="3"/>
  <c r="S175" i="3"/>
  <c r="K175" i="3"/>
  <c r="J175" i="3"/>
  <c r="M155" i="3"/>
  <c r="N125" i="3"/>
  <c r="P15" i="3"/>
  <c r="O155" i="3"/>
  <c r="I155" i="3"/>
  <c r="N165" i="3"/>
  <c r="J165" i="3"/>
  <c r="P125" i="3"/>
  <c r="K155" i="3"/>
  <c r="Q155" i="3"/>
  <c r="N175" i="3"/>
  <c r="G15" i="3"/>
  <c r="I15" i="3"/>
  <c r="R175" i="3"/>
  <c r="L125" i="3"/>
  <c r="M165" i="3"/>
  <c r="N155" i="3"/>
  <c r="R125" i="3"/>
  <c r="P175" i="3"/>
  <c r="Q15" i="3"/>
  <c r="L155" i="3"/>
  <c r="H15" i="3"/>
  <c r="S15" i="3"/>
  <c r="I175" i="3"/>
  <c r="M125" i="3"/>
  <c r="O165" i="3"/>
  <c r="I125" i="3"/>
  <c r="J155" i="3"/>
  <c r="G125" i="3"/>
  <c r="M175" i="3"/>
  <c r="AI284" i="1"/>
  <c r="AI368" i="1"/>
  <c r="AI452" i="1"/>
  <c r="AI340" i="1"/>
  <c r="AI508" i="1"/>
  <c r="AI424" i="1"/>
  <c r="AI620" i="1"/>
  <c r="AI536" i="1"/>
  <c r="AI312" i="1"/>
  <c r="AI144" i="1"/>
  <c r="AI59" i="1"/>
  <c r="AI396" i="1"/>
  <c r="AI564" i="1"/>
  <c r="AI676" i="1"/>
  <c r="AI88" i="1"/>
  <c r="AI256" i="1"/>
  <c r="AI116" i="1"/>
  <c r="AI200" i="1"/>
  <c r="AI480" i="1"/>
  <c r="AI648" i="1"/>
  <c r="AI760" i="1"/>
  <c r="AI732" i="1"/>
  <c r="AI592" i="1"/>
  <c r="AI704" i="1"/>
  <c r="G176" i="3"/>
  <c r="O126" i="3"/>
  <c r="S126" i="3"/>
  <c r="M116" i="3"/>
  <c r="O176" i="3"/>
  <c r="H176" i="3"/>
  <c r="J176" i="3"/>
  <c r="K116" i="3"/>
  <c r="R146" i="3"/>
  <c r="R126" i="3"/>
  <c r="P106" i="3"/>
  <c r="K136" i="3"/>
  <c r="O116" i="3"/>
  <c r="L126" i="3"/>
  <c r="N136" i="3"/>
  <c r="Q116" i="3"/>
  <c r="K176" i="3"/>
  <c r="Q106" i="3"/>
  <c r="M136" i="3"/>
  <c r="H136" i="3"/>
  <c r="K106" i="3"/>
  <c r="N126" i="3"/>
  <c r="I116" i="3"/>
  <c r="I106" i="3"/>
  <c r="L116" i="3"/>
  <c r="R116" i="3"/>
  <c r="S136" i="3"/>
  <c r="G126" i="3"/>
  <c r="K146" i="3"/>
  <c r="P136" i="3"/>
  <c r="H106" i="3"/>
  <c r="I176" i="3"/>
  <c r="I126" i="3"/>
  <c r="J126" i="3"/>
  <c r="N146" i="3"/>
  <c r="N116" i="3"/>
  <c r="J16" i="3"/>
  <c r="H126" i="3"/>
  <c r="P146" i="3"/>
  <c r="Q136" i="3"/>
  <c r="G146" i="3"/>
  <c r="H116" i="3"/>
  <c r="S106" i="3"/>
  <c r="M146" i="3"/>
  <c r="P176" i="3"/>
  <c r="S116" i="3"/>
  <c r="J116" i="3"/>
  <c r="G136" i="3"/>
  <c r="S146" i="3"/>
  <c r="Q126" i="3"/>
  <c r="H146" i="3"/>
  <c r="O136" i="3"/>
  <c r="L136" i="3"/>
  <c r="L176" i="3"/>
  <c r="J106" i="3"/>
  <c r="S176" i="3"/>
  <c r="I136" i="3"/>
  <c r="P126" i="3"/>
  <c r="R106" i="3"/>
  <c r="O146" i="3"/>
  <c r="N106" i="3"/>
  <c r="Q176" i="3"/>
  <c r="O106" i="3"/>
  <c r="M176" i="3"/>
  <c r="L146" i="3"/>
  <c r="J136" i="3"/>
  <c r="G116" i="3"/>
  <c r="G106" i="3"/>
  <c r="J146" i="3"/>
  <c r="P116" i="3"/>
  <c r="R176" i="3"/>
  <c r="I146" i="3"/>
  <c r="M126" i="3"/>
  <c r="L106" i="3"/>
  <c r="R136" i="3"/>
  <c r="M16" i="3"/>
  <c r="R16" i="3"/>
  <c r="N16" i="3"/>
  <c r="H16" i="3"/>
  <c r="G16" i="3"/>
  <c r="O16" i="3"/>
  <c r="P16" i="3"/>
  <c r="I16" i="3"/>
  <c r="Q16" i="3"/>
  <c r="K16" i="3"/>
  <c r="S16" i="3"/>
  <c r="L16" i="3"/>
  <c r="J234" i="1"/>
  <c r="J466" i="1"/>
  <c r="J524" i="1"/>
  <c r="J147" i="1"/>
  <c r="AH705" i="1"/>
  <c r="AB705" i="1"/>
  <c r="Y705" i="1"/>
  <c r="AG705" i="1"/>
  <c r="X705" i="1"/>
  <c r="Z705" i="1"/>
  <c r="AF705" i="1"/>
  <c r="AE705" i="1"/>
  <c r="AA705" i="1"/>
  <c r="AC705" i="1"/>
  <c r="D762" i="1"/>
  <c r="E762" i="1"/>
  <c r="H762" i="1"/>
  <c r="AD762" i="1" s="1"/>
  <c r="C762" i="1"/>
  <c r="Q66" i="3" s="1"/>
  <c r="G762" i="1"/>
  <c r="B763" i="1"/>
  <c r="F762" i="1"/>
  <c r="H706" i="1"/>
  <c r="AD706" i="1" s="1"/>
  <c r="G706" i="1"/>
  <c r="C706" i="1"/>
  <c r="B707" i="1"/>
  <c r="F706" i="1"/>
  <c r="E706" i="1"/>
  <c r="D706" i="1"/>
  <c r="AA761" i="1"/>
  <c r="Y761" i="1"/>
  <c r="AG761" i="1"/>
  <c r="X761" i="1"/>
  <c r="AF761" i="1"/>
  <c r="Z761" i="1"/>
  <c r="AE761" i="1"/>
  <c r="AH761" i="1"/>
  <c r="AC761" i="1"/>
  <c r="AB761" i="1"/>
  <c r="D734" i="1"/>
  <c r="C734" i="1"/>
  <c r="E734" i="1"/>
  <c r="H734" i="1"/>
  <c r="AD734" i="1" s="1"/>
  <c r="G734" i="1"/>
  <c r="B735" i="1"/>
  <c r="F734" i="1"/>
  <c r="AB733" i="1"/>
  <c r="AA733" i="1"/>
  <c r="Z733" i="1"/>
  <c r="AG733" i="1"/>
  <c r="AH733" i="1"/>
  <c r="X733" i="1"/>
  <c r="Y733" i="1"/>
  <c r="AC733" i="1"/>
  <c r="AF733" i="1"/>
  <c r="AE733" i="1"/>
  <c r="AE201" i="1"/>
  <c r="AC201" i="1"/>
  <c r="AB201" i="1"/>
  <c r="AA201" i="1"/>
  <c r="Z201" i="1"/>
  <c r="AH201" i="1"/>
  <c r="AG201" i="1"/>
  <c r="AF201" i="1"/>
  <c r="Y201" i="1"/>
  <c r="X201" i="1"/>
  <c r="H174" i="1"/>
  <c r="B175" i="1"/>
  <c r="C175" i="1" s="1"/>
  <c r="G174" i="1"/>
  <c r="F174" i="1"/>
  <c r="E174" i="1"/>
  <c r="D174" i="1"/>
  <c r="AC313" i="1"/>
  <c r="AB313" i="1"/>
  <c r="AA313" i="1"/>
  <c r="Z313" i="1"/>
  <c r="AH313" i="1"/>
  <c r="AG313" i="1"/>
  <c r="AF313" i="1"/>
  <c r="AE313" i="1"/>
  <c r="Y313" i="1"/>
  <c r="X313" i="1"/>
  <c r="H286" i="1"/>
  <c r="AD286" i="1" s="1"/>
  <c r="B287" i="1"/>
  <c r="C287" i="1" s="1"/>
  <c r="G286" i="1"/>
  <c r="F286" i="1"/>
  <c r="E286" i="1"/>
  <c r="D286" i="1"/>
  <c r="AG593" i="1"/>
  <c r="X593" i="1"/>
  <c r="AC593" i="1"/>
  <c r="AB593" i="1"/>
  <c r="AA593" i="1"/>
  <c r="AH593" i="1"/>
  <c r="AF593" i="1"/>
  <c r="AE593" i="1"/>
  <c r="Z593" i="1"/>
  <c r="Y593" i="1"/>
  <c r="AH537" i="1"/>
  <c r="Y537" i="1"/>
  <c r="AG537" i="1"/>
  <c r="X537" i="1"/>
  <c r="AB537" i="1"/>
  <c r="AC537" i="1"/>
  <c r="AA537" i="1"/>
  <c r="Z537" i="1"/>
  <c r="AF537" i="1"/>
  <c r="AE537" i="1"/>
  <c r="AG425" i="1"/>
  <c r="AH425" i="1"/>
  <c r="X425" i="1"/>
  <c r="AF425" i="1"/>
  <c r="AE425" i="1"/>
  <c r="AB425" i="1"/>
  <c r="AA425" i="1"/>
  <c r="Z425" i="1"/>
  <c r="Y425" i="1"/>
  <c r="AC425" i="1"/>
  <c r="F426" i="1"/>
  <c r="H426" i="1"/>
  <c r="AD426" i="1" s="1"/>
  <c r="G426" i="1"/>
  <c r="B427" i="1"/>
  <c r="C427" i="1" s="1"/>
  <c r="E426" i="1"/>
  <c r="D426" i="1"/>
  <c r="AC285" i="1"/>
  <c r="AB285" i="1"/>
  <c r="Z285" i="1"/>
  <c r="AH285" i="1"/>
  <c r="Y285" i="1"/>
  <c r="AF285" i="1"/>
  <c r="AE285" i="1"/>
  <c r="AA285" i="1"/>
  <c r="X285" i="1"/>
  <c r="AG285" i="1"/>
  <c r="H622" i="1"/>
  <c r="AD622" i="1" s="1"/>
  <c r="G622" i="1"/>
  <c r="F622" i="1"/>
  <c r="E622" i="1"/>
  <c r="D622" i="1"/>
  <c r="B623" i="1"/>
  <c r="C623" i="1" s="1"/>
  <c r="AG257" i="1"/>
  <c r="X257" i="1"/>
  <c r="AE257" i="1"/>
  <c r="AC257" i="1"/>
  <c r="AH257" i="1"/>
  <c r="AF257" i="1"/>
  <c r="AB257" i="1"/>
  <c r="AA257" i="1"/>
  <c r="Z257" i="1"/>
  <c r="Y257" i="1"/>
  <c r="H314" i="1"/>
  <c r="AD314" i="1" s="1"/>
  <c r="B315" i="1"/>
  <c r="C315" i="1" s="1"/>
  <c r="G314" i="1"/>
  <c r="F314" i="1"/>
  <c r="E314" i="1"/>
  <c r="D314" i="1"/>
  <c r="H146" i="1"/>
  <c r="AD146" i="1" s="1"/>
  <c r="G146" i="1"/>
  <c r="F146" i="1"/>
  <c r="E146" i="1"/>
  <c r="D146" i="1"/>
  <c r="B147" i="1"/>
  <c r="C147" i="1" s="1"/>
  <c r="AH117" i="1"/>
  <c r="Y117" i="1"/>
  <c r="AE117" i="1"/>
  <c r="AB117" i="1"/>
  <c r="AA117" i="1"/>
  <c r="AG117" i="1"/>
  <c r="Z117" i="1"/>
  <c r="X117" i="1"/>
  <c r="AF117" i="1"/>
  <c r="AC117" i="1"/>
  <c r="F594" i="1"/>
  <c r="D594" i="1"/>
  <c r="H594" i="1"/>
  <c r="AD594" i="1" s="1"/>
  <c r="B595" i="1"/>
  <c r="C595" i="1" s="1"/>
  <c r="G594" i="1"/>
  <c r="E594" i="1"/>
  <c r="F678" i="1"/>
  <c r="H678" i="1"/>
  <c r="AD678" i="1" s="1"/>
  <c r="G678" i="1"/>
  <c r="E678" i="1"/>
  <c r="D678" i="1"/>
  <c r="B679" i="1"/>
  <c r="C679" i="1" s="1"/>
  <c r="AB453" i="1"/>
  <c r="AH453" i="1"/>
  <c r="Y453" i="1"/>
  <c r="AG453" i="1"/>
  <c r="AF453" i="1"/>
  <c r="AE453" i="1"/>
  <c r="AC453" i="1"/>
  <c r="AA453" i="1"/>
  <c r="Z453" i="1"/>
  <c r="X453" i="1"/>
  <c r="Z173" i="1"/>
  <c r="AH173" i="1"/>
  <c r="Y173" i="1"/>
  <c r="AG173" i="1"/>
  <c r="X173" i="1"/>
  <c r="AF173" i="1"/>
  <c r="AE173" i="1"/>
  <c r="AB173" i="1"/>
  <c r="AA173" i="1"/>
  <c r="AC173" i="1"/>
  <c r="E650" i="1"/>
  <c r="H650" i="1"/>
  <c r="AD650" i="1" s="1"/>
  <c r="G650" i="1"/>
  <c r="F650" i="1"/>
  <c r="D650" i="1"/>
  <c r="B651" i="1"/>
  <c r="C651" i="1" s="1"/>
  <c r="B539" i="1"/>
  <c r="C539" i="1" s="1"/>
  <c r="G538" i="1"/>
  <c r="F538" i="1"/>
  <c r="D538" i="1"/>
  <c r="H538" i="1"/>
  <c r="AD538" i="1" s="1"/>
  <c r="E538" i="1"/>
  <c r="H230" i="1"/>
  <c r="AD230" i="1" s="1"/>
  <c r="B231" i="1"/>
  <c r="C231" i="1" s="1"/>
  <c r="G230" i="1"/>
  <c r="E230" i="1"/>
  <c r="D230" i="1"/>
  <c r="F230" i="1"/>
  <c r="AB397" i="1"/>
  <c r="AA397" i="1"/>
  <c r="Z397" i="1"/>
  <c r="Y397" i="1"/>
  <c r="X397" i="1"/>
  <c r="AH397" i="1"/>
  <c r="AG397" i="1"/>
  <c r="AF397" i="1"/>
  <c r="AE397" i="1"/>
  <c r="AC397" i="1"/>
  <c r="AA481" i="1"/>
  <c r="Z481" i="1"/>
  <c r="AE481" i="1"/>
  <c r="Y481" i="1"/>
  <c r="AC481" i="1"/>
  <c r="AB481" i="1"/>
  <c r="X481" i="1"/>
  <c r="AH481" i="1"/>
  <c r="AG481" i="1"/>
  <c r="AF481" i="1"/>
  <c r="B343" i="1"/>
  <c r="C343" i="1" s="1"/>
  <c r="G342" i="1"/>
  <c r="F342" i="1"/>
  <c r="E342" i="1"/>
  <c r="D342" i="1"/>
  <c r="H342" i="1"/>
  <c r="AD342" i="1" s="1"/>
  <c r="F258" i="1"/>
  <c r="D258" i="1"/>
  <c r="H258" i="1"/>
  <c r="AD258" i="1" s="1"/>
  <c r="G258" i="1"/>
  <c r="E258" i="1"/>
  <c r="B259" i="1"/>
  <c r="C259" i="1" s="1"/>
  <c r="B119" i="1"/>
  <c r="C119" i="1" s="1"/>
  <c r="G118" i="1"/>
  <c r="D118" i="1"/>
  <c r="E118" i="1"/>
  <c r="H118" i="1"/>
  <c r="AD118" i="1" s="1"/>
  <c r="F118" i="1"/>
  <c r="AG369" i="1"/>
  <c r="X369" i="1"/>
  <c r="AF369" i="1"/>
  <c r="AE369" i="1"/>
  <c r="AH369" i="1"/>
  <c r="AC369" i="1"/>
  <c r="AB369" i="1"/>
  <c r="AA369" i="1"/>
  <c r="Y369" i="1"/>
  <c r="Z369" i="1"/>
  <c r="AH89" i="1"/>
  <c r="Y89" i="1"/>
  <c r="AG89" i="1"/>
  <c r="X89" i="1"/>
  <c r="AB89" i="1"/>
  <c r="AF89" i="1"/>
  <c r="AE89" i="1"/>
  <c r="AC89" i="1"/>
  <c r="AA89" i="1"/>
  <c r="Z89" i="1"/>
  <c r="Z565" i="1"/>
  <c r="AH565" i="1"/>
  <c r="Y565" i="1"/>
  <c r="AG565" i="1"/>
  <c r="X565" i="1"/>
  <c r="AF565" i="1"/>
  <c r="AE565" i="1"/>
  <c r="AC565" i="1"/>
  <c r="AB565" i="1"/>
  <c r="AA565" i="1"/>
  <c r="AH341" i="1"/>
  <c r="Y341" i="1"/>
  <c r="AG341" i="1"/>
  <c r="X341" i="1"/>
  <c r="AF341" i="1"/>
  <c r="AE341" i="1"/>
  <c r="AA341" i="1"/>
  <c r="Z341" i="1"/>
  <c r="AB341" i="1"/>
  <c r="AC341" i="1"/>
  <c r="AB621" i="1"/>
  <c r="AA621" i="1"/>
  <c r="X621" i="1"/>
  <c r="AH621" i="1"/>
  <c r="AG621" i="1"/>
  <c r="AF621" i="1"/>
  <c r="AE621" i="1"/>
  <c r="Y621" i="1"/>
  <c r="AC621" i="1"/>
  <c r="Z621" i="1"/>
  <c r="B455" i="1"/>
  <c r="C455" i="1" s="1"/>
  <c r="G454" i="1"/>
  <c r="H454" i="1"/>
  <c r="AD454" i="1" s="1"/>
  <c r="F454" i="1"/>
  <c r="D454" i="1"/>
  <c r="E454" i="1"/>
  <c r="AC145" i="1"/>
  <c r="AB145" i="1"/>
  <c r="Z145" i="1"/>
  <c r="AG145" i="1"/>
  <c r="AF145" i="1"/>
  <c r="X145" i="1"/>
  <c r="AE145" i="1"/>
  <c r="AA145" i="1"/>
  <c r="Y145" i="1"/>
  <c r="AH145" i="1"/>
  <c r="F370" i="1"/>
  <c r="E370" i="1"/>
  <c r="D370" i="1"/>
  <c r="B371" i="1"/>
  <c r="C371" i="1" s="1"/>
  <c r="H370" i="1"/>
  <c r="AD370" i="1" s="1"/>
  <c r="G370" i="1"/>
  <c r="D202" i="1"/>
  <c r="H202" i="1"/>
  <c r="AD202" i="1" s="1"/>
  <c r="F202" i="1"/>
  <c r="G202" i="1"/>
  <c r="E202" i="1"/>
  <c r="B203" i="1"/>
  <c r="C203" i="1" s="1"/>
  <c r="AF649" i="1"/>
  <c r="AA649" i="1"/>
  <c r="Y649" i="1"/>
  <c r="AE649" i="1"/>
  <c r="AC649" i="1"/>
  <c r="AB649" i="1"/>
  <c r="X649" i="1"/>
  <c r="Z649" i="1"/>
  <c r="AH649" i="1"/>
  <c r="AG649" i="1"/>
  <c r="G90" i="1"/>
  <c r="F90" i="1"/>
  <c r="E90" i="1"/>
  <c r="D90" i="1"/>
  <c r="H90" i="1"/>
  <c r="AD90" i="1" s="1"/>
  <c r="H482" i="1"/>
  <c r="AD482" i="1" s="1"/>
  <c r="E482" i="1"/>
  <c r="G482" i="1"/>
  <c r="F482" i="1"/>
  <c r="D482" i="1"/>
  <c r="B483" i="1"/>
  <c r="C483" i="1" s="1"/>
  <c r="H566" i="1"/>
  <c r="AD566" i="1" s="1"/>
  <c r="B567" i="1"/>
  <c r="C567" i="1" s="1"/>
  <c r="G566" i="1"/>
  <c r="F566" i="1"/>
  <c r="D566" i="1"/>
  <c r="E566" i="1"/>
  <c r="AG677" i="1"/>
  <c r="X677" i="1"/>
  <c r="AC677" i="1"/>
  <c r="AB677" i="1"/>
  <c r="Y677" i="1"/>
  <c r="AH677" i="1"/>
  <c r="AF677" i="1"/>
  <c r="AE677" i="1"/>
  <c r="AA677" i="1"/>
  <c r="Z677" i="1"/>
  <c r="E510" i="1"/>
  <c r="D510" i="1"/>
  <c r="F510" i="1"/>
  <c r="B511" i="1"/>
  <c r="C511" i="1" s="1"/>
  <c r="H510" i="1"/>
  <c r="AD510" i="1" s="1"/>
  <c r="G510" i="1"/>
  <c r="AF509" i="1"/>
  <c r="AE509" i="1"/>
  <c r="AC509" i="1"/>
  <c r="AB509" i="1"/>
  <c r="Y509" i="1"/>
  <c r="AH509" i="1"/>
  <c r="AG509" i="1"/>
  <c r="AA509" i="1"/>
  <c r="Z509" i="1"/>
  <c r="X509" i="1"/>
  <c r="AB229" i="1"/>
  <c r="Z229" i="1"/>
  <c r="AH229" i="1"/>
  <c r="Y229" i="1"/>
  <c r="AA229" i="1"/>
  <c r="X229" i="1"/>
  <c r="AG229" i="1"/>
  <c r="AF229" i="1"/>
  <c r="AE229" i="1"/>
  <c r="AC229" i="1"/>
  <c r="H398" i="1"/>
  <c r="AD398" i="1" s="1"/>
  <c r="D398" i="1"/>
  <c r="B399" i="1"/>
  <c r="C399" i="1" s="1"/>
  <c r="G398" i="1"/>
  <c r="F398" i="1"/>
  <c r="E398" i="1"/>
  <c r="E61" i="1"/>
  <c r="D61" i="1"/>
  <c r="H61" i="1"/>
  <c r="AD61" i="1" s="1"/>
  <c r="G61" i="1"/>
  <c r="F61" i="1"/>
  <c r="AF60" i="1"/>
  <c r="AC60" i="1"/>
  <c r="AE60" i="1"/>
  <c r="AB60" i="1"/>
  <c r="AA60" i="1"/>
  <c r="Z60" i="1"/>
  <c r="Y60" i="1"/>
  <c r="X60" i="1"/>
  <c r="AH60" i="1"/>
  <c r="AG60" i="1"/>
  <c r="A31" i="2"/>
  <c r="A32" i="2" s="1"/>
  <c r="A33" i="2" s="1"/>
  <c r="A34" i="2" s="1"/>
  <c r="A35" i="2" s="1"/>
  <c r="A36" i="2" s="1"/>
  <c r="A37" i="2" s="1"/>
  <c r="A38" i="2" s="1"/>
  <c r="A39" i="2" s="1"/>
  <c r="J66" i="3" l="1"/>
  <c r="M66" i="3"/>
  <c r="K66" i="3"/>
  <c r="G66" i="3"/>
  <c r="O66" i="3"/>
  <c r="R66" i="3"/>
  <c r="H66" i="3"/>
  <c r="I66" i="3"/>
  <c r="N66" i="3"/>
  <c r="P66" i="3"/>
  <c r="L66" i="3"/>
  <c r="AI173" i="1"/>
  <c r="AI229" i="1"/>
  <c r="AD174" i="1"/>
  <c r="T15" i="3"/>
  <c r="T165" i="3"/>
  <c r="T125" i="3"/>
  <c r="T175" i="3"/>
  <c r="T155" i="3"/>
  <c r="B25" i="15"/>
  <c r="B18" i="15"/>
  <c r="B10" i="15"/>
  <c r="B33" i="15"/>
  <c r="B29" i="15"/>
  <c r="B22" i="15"/>
  <c r="J52" i="1"/>
  <c r="B28" i="15"/>
  <c r="B32" i="15"/>
  <c r="B16" i="15"/>
  <c r="B14" i="15"/>
  <c r="B20" i="15"/>
  <c r="B21" i="15"/>
  <c r="B27" i="15"/>
  <c r="B12" i="15"/>
  <c r="B23" i="15"/>
  <c r="B26" i="15"/>
  <c r="B19" i="15"/>
  <c r="B15" i="15"/>
  <c r="B13" i="15"/>
  <c r="B24" i="15"/>
  <c r="B31" i="15"/>
  <c r="B30" i="15"/>
  <c r="B17" i="15"/>
  <c r="C258" i="3"/>
  <c r="C195" i="3"/>
  <c r="C295" i="3"/>
  <c r="B309" i="3"/>
  <c r="B196" i="3"/>
  <c r="B217" i="3"/>
  <c r="B265" i="3"/>
  <c r="B246" i="3"/>
  <c r="C298" i="3"/>
  <c r="B218" i="3"/>
  <c r="C257" i="3"/>
  <c r="C309" i="3"/>
  <c r="C297" i="3"/>
  <c r="C215" i="3"/>
  <c r="C286" i="3"/>
  <c r="C237" i="3"/>
  <c r="B249" i="3"/>
  <c r="C207" i="3"/>
  <c r="B267" i="3"/>
  <c r="C236" i="3"/>
  <c r="C306" i="3"/>
  <c r="C288" i="3"/>
  <c r="B229" i="3"/>
  <c r="B248" i="3"/>
  <c r="C245" i="3"/>
  <c r="B205" i="3"/>
  <c r="B215" i="3"/>
  <c r="B297" i="3"/>
  <c r="B208" i="3"/>
  <c r="C278" i="3"/>
  <c r="C289" i="3"/>
  <c r="B257" i="3"/>
  <c r="C259" i="3"/>
  <c r="C305" i="3"/>
  <c r="B237" i="3"/>
  <c r="C265" i="3"/>
  <c r="B266" i="3"/>
  <c r="B197" i="3"/>
  <c r="C225" i="3"/>
  <c r="C239" i="3"/>
  <c r="C217" i="3"/>
  <c r="C307" i="3"/>
  <c r="C279" i="3"/>
  <c r="B236" i="3"/>
  <c r="C276" i="3"/>
  <c r="C268" i="3"/>
  <c r="C308" i="3"/>
  <c r="B225" i="3"/>
  <c r="C227" i="3"/>
  <c r="C287" i="3"/>
  <c r="B245" i="3"/>
  <c r="C247" i="3"/>
  <c r="C255" i="3"/>
  <c r="B279" i="3"/>
  <c r="C216" i="3"/>
  <c r="B258" i="3"/>
  <c r="C266" i="3"/>
  <c r="C299" i="3"/>
  <c r="B289" i="3"/>
  <c r="B287" i="3"/>
  <c r="C238" i="3"/>
  <c r="C249" i="3"/>
  <c r="B277" i="3"/>
  <c r="C205" i="3"/>
  <c r="B235" i="3"/>
  <c r="C209" i="3"/>
  <c r="B269" i="3"/>
  <c r="C267" i="3"/>
  <c r="B308" i="3"/>
  <c r="C269" i="3"/>
  <c r="B207" i="3"/>
  <c r="C219" i="3"/>
  <c r="B286" i="3"/>
  <c r="B306" i="3"/>
  <c r="B209" i="3"/>
  <c r="B198" i="3"/>
  <c r="B239" i="3"/>
  <c r="B305" i="3"/>
  <c r="B256" i="3"/>
  <c r="B288" i="3"/>
  <c r="C199" i="3"/>
  <c r="C246" i="3"/>
  <c r="B275" i="3"/>
  <c r="B299" i="3"/>
  <c r="C198" i="3"/>
  <c r="C256" i="3"/>
  <c r="B278" i="3"/>
  <c r="C228" i="3"/>
  <c r="C275" i="3"/>
  <c r="B298" i="3"/>
  <c r="B238" i="3"/>
  <c r="B226" i="3"/>
  <c r="B247" i="3"/>
  <c r="B285" i="3"/>
  <c r="B295" i="3"/>
  <c r="B259" i="3"/>
  <c r="C229" i="3"/>
  <c r="B255" i="3"/>
  <c r="B227" i="3"/>
  <c r="C248" i="3"/>
  <c r="B216" i="3"/>
  <c r="B195" i="3"/>
  <c r="C277" i="3"/>
  <c r="B268" i="3"/>
  <c r="C197" i="3"/>
  <c r="C226" i="3"/>
  <c r="C285" i="3"/>
  <c r="C206" i="3"/>
  <c r="C296" i="3"/>
  <c r="B307" i="3"/>
  <c r="C235" i="3"/>
  <c r="B228" i="3"/>
  <c r="B199" i="3"/>
  <c r="B219" i="3"/>
  <c r="C218" i="3"/>
  <c r="C196" i="3"/>
  <c r="B276" i="3"/>
  <c r="C208" i="3"/>
  <c r="B296" i="3"/>
  <c r="B206" i="3"/>
  <c r="AI509" i="1"/>
  <c r="AI481" i="1"/>
  <c r="AI677" i="1"/>
  <c r="AI621" i="1"/>
  <c r="AI397" i="1"/>
  <c r="AI145" i="1"/>
  <c r="AI369" i="1"/>
  <c r="AI453" i="1"/>
  <c r="AI593" i="1"/>
  <c r="AI313" i="1"/>
  <c r="AI201" i="1"/>
  <c r="AI649" i="1"/>
  <c r="AI341" i="1"/>
  <c r="AI565" i="1"/>
  <c r="AI89" i="1"/>
  <c r="AI117" i="1"/>
  <c r="AI257" i="1"/>
  <c r="AI285" i="1"/>
  <c r="AI425" i="1"/>
  <c r="AI537" i="1"/>
  <c r="AI761" i="1"/>
  <c r="AI705" i="1"/>
  <c r="AI60" i="1"/>
  <c r="AI733" i="1"/>
  <c r="T116" i="3"/>
  <c r="T146" i="3"/>
  <c r="T136" i="3"/>
  <c r="T16" i="3"/>
  <c r="J244" i="1"/>
  <c r="J328" i="1"/>
  <c r="J300" i="1"/>
  <c r="J417" i="1"/>
  <c r="J302" i="1"/>
  <c r="J736" i="1"/>
  <c r="J765" i="1"/>
  <c r="J619" i="1"/>
  <c r="J157" i="1"/>
  <c r="J330" i="1"/>
  <c r="J215" i="1"/>
  <c r="J622" i="1"/>
  <c r="J158" i="1"/>
  <c r="J418" i="1"/>
  <c r="J303" i="1"/>
  <c r="J274" i="1"/>
  <c r="J592" i="1"/>
  <c r="J591" i="1"/>
  <c r="J766" i="1"/>
  <c r="J127" i="1"/>
  <c r="J419" i="1"/>
  <c r="J505" i="1"/>
  <c r="J360" i="1"/>
  <c r="J621" i="1"/>
  <c r="J333" i="1"/>
  <c r="J188" i="1"/>
  <c r="J187" i="1"/>
  <c r="J332" i="1"/>
  <c r="J476" i="1"/>
  <c r="J245" i="1"/>
  <c r="J273" i="1"/>
  <c r="J535" i="1"/>
  <c r="J767" i="1"/>
  <c r="J159" i="1"/>
  <c r="J275" i="1"/>
  <c r="J42" i="1"/>
  <c r="J246" i="1"/>
  <c r="J43" i="1"/>
  <c r="J160" i="1"/>
  <c r="J421" i="1"/>
  <c r="J680" i="1"/>
  <c r="J420" i="1"/>
  <c r="J506" i="1"/>
  <c r="J477" i="1"/>
  <c r="J304" i="1"/>
  <c r="J623" i="1"/>
  <c r="J305" i="1"/>
  <c r="J769" i="1"/>
  <c r="J190" i="1"/>
  <c r="J536" i="1"/>
  <c r="J45" i="1"/>
  <c r="J131" i="1"/>
  <c r="J73" i="1"/>
  <c r="J363" i="1"/>
  <c r="J189" i="1"/>
  <c r="J335" i="1"/>
  <c r="J422" i="1"/>
  <c r="J44" i="1"/>
  <c r="J248" i="1"/>
  <c r="J479" i="1"/>
  <c r="J162" i="1"/>
  <c r="J625" i="1"/>
  <c r="J392" i="1"/>
  <c r="J277" i="1"/>
  <c r="J307" i="1"/>
  <c r="J306" i="1"/>
  <c r="J770" i="1"/>
  <c r="J161" i="1"/>
  <c r="J538" i="1"/>
  <c r="J219" i="1"/>
  <c r="J47" i="1"/>
  <c r="J279" i="1"/>
  <c r="J480" i="1"/>
  <c r="J683" i="1"/>
  <c r="J309" i="1"/>
  <c r="J627" i="1"/>
  <c r="J423" i="1"/>
  <c r="J339" i="1"/>
  <c r="J539" i="1"/>
  <c r="J250" i="1"/>
  <c r="J424" i="1"/>
  <c r="J163" i="1"/>
  <c r="J308" i="1"/>
  <c r="J598" i="1"/>
  <c r="J192" i="1"/>
  <c r="J774" i="1"/>
  <c r="J105" i="1"/>
  <c r="J628" i="1"/>
  <c r="J164" i="1"/>
  <c r="J221" i="1"/>
  <c r="J251" i="1"/>
  <c r="J193" i="1"/>
  <c r="J483" i="1"/>
  <c r="J482" i="1"/>
  <c r="J77" i="1"/>
  <c r="J366" i="1"/>
  <c r="J685" i="1"/>
  <c r="J571" i="1"/>
  <c r="J338" i="1"/>
  <c r="J194" i="1"/>
  <c r="J196" i="1"/>
  <c r="J570" i="1"/>
  <c r="J657" i="1"/>
  <c r="J281" i="1"/>
  <c r="J427" i="1"/>
  <c r="J311" i="1"/>
  <c r="J282" i="1"/>
  <c r="J48" i="1"/>
  <c r="J135" i="1"/>
  <c r="J49" i="1"/>
  <c r="J425" i="1"/>
  <c r="J253" i="1"/>
  <c r="J629" i="1"/>
  <c r="J542" i="1"/>
  <c r="J78" i="1"/>
  <c r="J340" i="1"/>
  <c r="J513" i="1"/>
  <c r="J716" i="1"/>
  <c r="J165" i="1"/>
  <c r="J167" i="1"/>
  <c r="J630" i="1"/>
  <c r="J195" i="1"/>
  <c r="J223" i="1"/>
  <c r="J485" i="1"/>
  <c r="J108" i="1"/>
  <c r="J776" i="1"/>
  <c r="J80" i="1"/>
  <c r="J225" i="1"/>
  <c r="J717" i="1"/>
  <c r="J631" i="1"/>
  <c r="J79" i="1"/>
  <c r="J254" i="1"/>
  <c r="J51" i="1"/>
  <c r="J428" i="1"/>
  <c r="J486" i="1"/>
  <c r="J601" i="1"/>
  <c r="J516" i="1"/>
  <c r="J313" i="1"/>
  <c r="J284" i="1"/>
  <c r="J166" i="1"/>
  <c r="J775" i="1"/>
  <c r="J602" i="1"/>
  <c r="J746" i="1"/>
  <c r="J224" i="1"/>
  <c r="J543" i="1"/>
  <c r="J632" i="1"/>
  <c r="J456" i="1"/>
  <c r="J398" i="1"/>
  <c r="J341" i="1"/>
  <c r="J50" i="1"/>
  <c r="J312" i="1"/>
  <c r="J515" i="1"/>
  <c r="J81" i="1"/>
  <c r="J399" i="1"/>
  <c r="J342" i="1"/>
  <c r="J544" i="1"/>
  <c r="J283" i="1"/>
  <c r="J430" i="1"/>
  <c r="J573" i="1"/>
  <c r="J168" i="1"/>
  <c r="J197" i="1"/>
  <c r="J370" i="1"/>
  <c r="J545" i="1"/>
  <c r="J371" i="1"/>
  <c r="J198" i="1"/>
  <c r="J255" i="1"/>
  <c r="J343" i="1"/>
  <c r="J661" i="1"/>
  <c r="J634" i="1"/>
  <c r="J53" i="1"/>
  <c r="J719" i="1"/>
  <c r="J633" i="1"/>
  <c r="J487" i="1"/>
  <c r="J778" i="1"/>
  <c r="J431" i="1"/>
  <c r="J603" i="1"/>
  <c r="J488" i="1"/>
  <c r="J171" i="1"/>
  <c r="J200" i="1"/>
  <c r="J256" i="1"/>
  <c r="J400" i="1"/>
  <c r="J226" i="1"/>
  <c r="J777" i="1"/>
  <c r="J429" i="1"/>
  <c r="J779" i="1"/>
  <c r="J489" i="1"/>
  <c r="J54" i="1"/>
  <c r="J749" i="1"/>
  <c r="J314" i="1"/>
  <c r="J373" i="1"/>
  <c r="J83" i="1"/>
  <c r="J257" i="1"/>
  <c r="J575" i="1"/>
  <c r="J546" i="1"/>
  <c r="J720" i="1"/>
  <c r="J401" i="1"/>
  <c r="J432" i="1"/>
  <c r="J228" i="1"/>
  <c r="J691" i="1"/>
  <c r="J287" i="1"/>
  <c r="J372" i="1"/>
  <c r="J517" i="1"/>
  <c r="J172" i="1"/>
  <c r="J55" i="1"/>
  <c r="J635" i="1"/>
  <c r="J518" i="1"/>
  <c r="J315" i="1"/>
  <c r="J519" i="1"/>
  <c r="J112" i="1"/>
  <c r="J490" i="1"/>
  <c r="J259" i="1"/>
  <c r="J345" i="1"/>
  <c r="J286" i="1"/>
  <c r="J346" i="1"/>
  <c r="J460" i="1"/>
  <c r="J547" i="1"/>
  <c r="J258" i="1"/>
  <c r="J173" i="1"/>
  <c r="J375" i="1"/>
  <c r="J288" i="1"/>
  <c r="J202" i="1"/>
  <c r="J85" i="1"/>
  <c r="J113" i="1"/>
  <c r="J607" i="1"/>
  <c r="J433" i="1"/>
  <c r="J548" i="1"/>
  <c r="J347" i="1"/>
  <c r="J84" i="1"/>
  <c r="J229" i="1"/>
  <c r="J289" i="1"/>
  <c r="J491" i="1"/>
  <c r="J201" i="1"/>
  <c r="J780" i="1"/>
  <c r="J56" i="1"/>
  <c r="J577" i="1"/>
  <c r="J578" i="1"/>
  <c r="J664" i="1"/>
  <c r="J203" i="1"/>
  <c r="J636" i="1"/>
  <c r="J318" i="1"/>
  <c r="J638" i="1"/>
  <c r="J781" i="1"/>
  <c r="J290" i="1"/>
  <c r="J204" i="1"/>
  <c r="J434" i="1"/>
  <c r="J317" i="1"/>
  <c r="J262" i="1"/>
  <c r="J376" i="1"/>
  <c r="J174" i="1"/>
  <c r="J57" i="1"/>
  <c r="J260" i="1"/>
  <c r="J492" i="1"/>
  <c r="J608" i="1"/>
  <c r="J436" i="1"/>
  <c r="J435" i="1"/>
  <c r="J348" i="1"/>
  <c r="J783" i="1"/>
  <c r="J782" i="1"/>
  <c r="J177" i="1"/>
  <c r="J493" i="1"/>
  <c r="J206" i="1"/>
  <c r="J521" i="1"/>
  <c r="J319" i="1"/>
  <c r="J349" i="1"/>
  <c r="J231" i="1"/>
  <c r="J579" i="1"/>
  <c r="J175" i="1"/>
  <c r="J667" i="1"/>
  <c r="J58" i="1"/>
  <c r="J205" i="1"/>
  <c r="J551" i="1"/>
  <c r="J522" i="1"/>
  <c r="J580" i="1"/>
  <c r="J377" i="1"/>
  <c r="J437" i="1"/>
  <c r="J176" i="1"/>
  <c r="J552" i="1"/>
  <c r="J581" i="1"/>
  <c r="J406" i="1"/>
  <c r="J322" i="1"/>
  <c r="J263" i="1"/>
  <c r="J351" i="1"/>
  <c r="J609" i="1"/>
  <c r="J116" i="1"/>
  <c r="J291" i="1"/>
  <c r="J264" i="1"/>
  <c r="J639" i="1"/>
  <c r="J465" i="1"/>
  <c r="J378" i="1"/>
  <c r="J350" i="1"/>
  <c r="J786" i="1"/>
  <c r="J233" i="1"/>
  <c r="J697" i="1"/>
  <c r="J640" i="1"/>
  <c r="J641" i="1"/>
  <c r="J583" i="1"/>
  <c r="J320" i="1"/>
  <c r="J379" i="1"/>
  <c r="J321" i="1"/>
  <c r="J494" i="1"/>
  <c r="J611" i="1"/>
  <c r="J292" i="1"/>
  <c r="J146" i="1"/>
  <c r="J523" i="1"/>
  <c r="J380" i="1"/>
  <c r="J610" i="1"/>
  <c r="J88" i="1"/>
  <c r="J60" i="1"/>
  <c r="J59" i="1"/>
  <c r="J438" i="1"/>
  <c r="J61" i="1"/>
  <c r="J726" i="1"/>
  <c r="J293" i="1"/>
  <c r="J235" i="1"/>
  <c r="J727" i="1"/>
  <c r="J582" i="1"/>
  <c r="J757" i="1"/>
  <c r="J119" i="1"/>
  <c r="J496" i="1"/>
  <c r="J467" i="1"/>
  <c r="J89" i="1"/>
  <c r="J698" i="1"/>
  <c r="J785" i="1"/>
  <c r="J90" i="1"/>
  <c r="J495" i="1"/>
  <c r="J525" i="1"/>
  <c r="J669" i="1"/>
  <c r="J756" i="1"/>
  <c r="J553" i="1"/>
  <c r="J148" i="1"/>
  <c r="J670" i="1"/>
  <c r="J554" i="1"/>
  <c r="J728" i="1"/>
  <c r="J612" i="1"/>
  <c r="J409" i="1"/>
  <c r="J699" i="1"/>
  <c r="X706" i="1"/>
  <c r="Y706" i="1"/>
  <c r="AF706" i="1"/>
  <c r="AE706" i="1"/>
  <c r="AC706" i="1"/>
  <c r="AB706" i="1"/>
  <c r="AA706" i="1"/>
  <c r="AH706" i="1"/>
  <c r="AG706" i="1"/>
  <c r="Z706" i="1"/>
  <c r="AF762" i="1"/>
  <c r="AC762" i="1"/>
  <c r="Y762" i="1"/>
  <c r="AB762" i="1"/>
  <c r="AA762" i="1"/>
  <c r="Z762" i="1"/>
  <c r="X762" i="1"/>
  <c r="AH762" i="1"/>
  <c r="AG762" i="1"/>
  <c r="AE762" i="1"/>
  <c r="E735" i="1"/>
  <c r="D735" i="1"/>
  <c r="C735" i="1"/>
  <c r="H735" i="1"/>
  <c r="AD735" i="1" s="1"/>
  <c r="G735" i="1"/>
  <c r="B736" i="1"/>
  <c r="F735" i="1"/>
  <c r="X734" i="1"/>
  <c r="AF734" i="1"/>
  <c r="AB734" i="1"/>
  <c r="AE734" i="1"/>
  <c r="AA734" i="1"/>
  <c r="AC734" i="1"/>
  <c r="AG734" i="1"/>
  <c r="Z734" i="1"/>
  <c r="AH734" i="1"/>
  <c r="Y734" i="1"/>
  <c r="E707" i="1"/>
  <c r="D707" i="1"/>
  <c r="C707" i="1"/>
  <c r="B708" i="1"/>
  <c r="G707" i="1"/>
  <c r="H707" i="1"/>
  <c r="AD707" i="1" s="1"/>
  <c r="F707" i="1"/>
  <c r="F763" i="1"/>
  <c r="E763" i="1"/>
  <c r="C763" i="1"/>
  <c r="B764" i="1"/>
  <c r="H763" i="1"/>
  <c r="AD763" i="1" s="1"/>
  <c r="G763" i="1"/>
  <c r="D763" i="1"/>
  <c r="D567" i="1"/>
  <c r="B568" i="1"/>
  <c r="C568" i="1" s="1"/>
  <c r="G567" i="1"/>
  <c r="F567" i="1"/>
  <c r="E567" i="1"/>
  <c r="H567" i="1"/>
  <c r="AD567" i="1" s="1"/>
  <c r="AH202" i="1"/>
  <c r="Y202" i="1"/>
  <c r="AG202" i="1"/>
  <c r="X202" i="1"/>
  <c r="AF202" i="1"/>
  <c r="AE202" i="1"/>
  <c r="AC202" i="1"/>
  <c r="AB202" i="1"/>
  <c r="AA202" i="1"/>
  <c r="Z202" i="1"/>
  <c r="AA370" i="1"/>
  <c r="Z370" i="1"/>
  <c r="AH370" i="1"/>
  <c r="Y370" i="1"/>
  <c r="X370" i="1"/>
  <c r="AG370" i="1"/>
  <c r="AF370" i="1"/>
  <c r="AE370" i="1"/>
  <c r="AC370" i="1"/>
  <c r="AB370" i="1"/>
  <c r="G119" i="1"/>
  <c r="E119" i="1"/>
  <c r="D119" i="1"/>
  <c r="F119" i="1"/>
  <c r="H119" i="1"/>
  <c r="AD119" i="1" s="1"/>
  <c r="F679" i="1"/>
  <c r="E679" i="1"/>
  <c r="D679" i="1"/>
  <c r="H679" i="1"/>
  <c r="AD679" i="1" s="1"/>
  <c r="G679" i="1"/>
  <c r="B680" i="1"/>
  <c r="C680" i="1" s="1"/>
  <c r="AG146" i="1"/>
  <c r="X146" i="1"/>
  <c r="AF146" i="1"/>
  <c r="AC146" i="1"/>
  <c r="AH146" i="1"/>
  <c r="AE146" i="1"/>
  <c r="AB146" i="1"/>
  <c r="AA146" i="1"/>
  <c r="Y146" i="1"/>
  <c r="Z146" i="1"/>
  <c r="AE482" i="1"/>
  <c r="AC482" i="1"/>
  <c r="AB482" i="1"/>
  <c r="Y482" i="1"/>
  <c r="AH482" i="1"/>
  <c r="AG482" i="1"/>
  <c r="AF482" i="1"/>
  <c r="AA482" i="1"/>
  <c r="Z482" i="1"/>
  <c r="X482" i="1"/>
  <c r="AA258" i="1"/>
  <c r="AH258" i="1"/>
  <c r="Y258" i="1"/>
  <c r="AG258" i="1"/>
  <c r="X258" i="1"/>
  <c r="AF258" i="1"/>
  <c r="AE258" i="1"/>
  <c r="AC258" i="1"/>
  <c r="AB258" i="1"/>
  <c r="Z258" i="1"/>
  <c r="AA426" i="1"/>
  <c r="AE426" i="1"/>
  <c r="AC426" i="1"/>
  <c r="AB426" i="1"/>
  <c r="AH426" i="1"/>
  <c r="AG426" i="1"/>
  <c r="AF426" i="1"/>
  <c r="Z426" i="1"/>
  <c r="Y426" i="1"/>
  <c r="X426" i="1"/>
  <c r="D483" i="1"/>
  <c r="E483" i="1"/>
  <c r="B484" i="1"/>
  <c r="C484" i="1" s="1"/>
  <c r="H483" i="1"/>
  <c r="AD483" i="1" s="1"/>
  <c r="G483" i="1"/>
  <c r="F483" i="1"/>
  <c r="AF230" i="1"/>
  <c r="AC230" i="1"/>
  <c r="AB230" i="1"/>
  <c r="AG230" i="1"/>
  <c r="AE230" i="1"/>
  <c r="AA230" i="1"/>
  <c r="Z230" i="1"/>
  <c r="Y230" i="1"/>
  <c r="AH230" i="1"/>
  <c r="X230" i="1"/>
  <c r="E399" i="1"/>
  <c r="D399" i="1"/>
  <c r="G399" i="1"/>
  <c r="F399" i="1"/>
  <c r="B400" i="1"/>
  <c r="C400" i="1" s="1"/>
  <c r="H399" i="1"/>
  <c r="AD399" i="1" s="1"/>
  <c r="H371" i="1"/>
  <c r="AD371" i="1" s="1"/>
  <c r="B372" i="1"/>
  <c r="C372" i="1" s="1"/>
  <c r="G371" i="1"/>
  <c r="F371" i="1"/>
  <c r="D371" i="1"/>
  <c r="E371" i="1"/>
  <c r="B260" i="1"/>
  <c r="C260" i="1" s="1"/>
  <c r="G259" i="1"/>
  <c r="F259" i="1"/>
  <c r="H259" i="1"/>
  <c r="AD259" i="1" s="1"/>
  <c r="E259" i="1"/>
  <c r="D259" i="1"/>
  <c r="AB538" i="1"/>
  <c r="AA538" i="1"/>
  <c r="AC538" i="1"/>
  <c r="AG538" i="1"/>
  <c r="AF538" i="1"/>
  <c r="AE538" i="1"/>
  <c r="Z538" i="1"/>
  <c r="X538" i="1"/>
  <c r="Y538" i="1"/>
  <c r="AH538" i="1"/>
  <c r="B624" i="1"/>
  <c r="C624" i="1" s="1"/>
  <c r="E623" i="1"/>
  <c r="D623" i="1"/>
  <c r="H623" i="1"/>
  <c r="AD623" i="1" s="1"/>
  <c r="G623" i="1"/>
  <c r="F623" i="1"/>
  <c r="E455" i="1"/>
  <c r="H455" i="1"/>
  <c r="AD455" i="1" s="1"/>
  <c r="G455" i="1"/>
  <c r="F455" i="1"/>
  <c r="B456" i="1"/>
  <c r="C456" i="1" s="1"/>
  <c r="D455" i="1"/>
  <c r="AC566" i="1"/>
  <c r="AB566" i="1"/>
  <c r="AA566" i="1"/>
  <c r="Z566" i="1"/>
  <c r="Y566" i="1"/>
  <c r="AF566" i="1"/>
  <c r="AE566" i="1"/>
  <c r="X566" i="1"/>
  <c r="AH566" i="1"/>
  <c r="AG566" i="1"/>
  <c r="Z510" i="1"/>
  <c r="AH510" i="1"/>
  <c r="Y510" i="1"/>
  <c r="AG510" i="1"/>
  <c r="X510" i="1"/>
  <c r="AF510" i="1"/>
  <c r="AC510" i="1"/>
  <c r="AB510" i="1"/>
  <c r="AE510" i="1"/>
  <c r="AA510" i="1"/>
  <c r="Z650" i="1"/>
  <c r="AH650" i="1"/>
  <c r="X650" i="1"/>
  <c r="AF650" i="1"/>
  <c r="AG650" i="1"/>
  <c r="AE650" i="1"/>
  <c r="AB650" i="1"/>
  <c r="AC650" i="1"/>
  <c r="AA650" i="1"/>
  <c r="Y650" i="1"/>
  <c r="H595" i="1"/>
  <c r="AD595" i="1" s="1"/>
  <c r="G595" i="1"/>
  <c r="F595" i="1"/>
  <c r="E595" i="1"/>
  <c r="B596" i="1"/>
  <c r="C596" i="1" s="1"/>
  <c r="D595" i="1"/>
  <c r="H651" i="1"/>
  <c r="AD651" i="1" s="1"/>
  <c r="F651" i="1"/>
  <c r="B652" i="1"/>
  <c r="C652" i="1" s="1"/>
  <c r="E651" i="1"/>
  <c r="D651" i="1"/>
  <c r="G651" i="1"/>
  <c r="AF622" i="1"/>
  <c r="AE622" i="1"/>
  <c r="X622" i="1"/>
  <c r="AH622" i="1"/>
  <c r="AG622" i="1"/>
  <c r="AA622" i="1"/>
  <c r="Z622" i="1"/>
  <c r="Y622" i="1"/>
  <c r="AB622" i="1"/>
  <c r="AC622" i="1"/>
  <c r="AF398" i="1"/>
  <c r="AE398" i="1"/>
  <c r="AC398" i="1"/>
  <c r="AB398" i="1"/>
  <c r="AA398" i="1"/>
  <c r="Z398" i="1"/>
  <c r="Y398" i="1"/>
  <c r="X398" i="1"/>
  <c r="AH398" i="1"/>
  <c r="AG398" i="1"/>
  <c r="H511" i="1"/>
  <c r="AD511" i="1" s="1"/>
  <c r="B512" i="1"/>
  <c r="C512" i="1" s="1"/>
  <c r="G511" i="1"/>
  <c r="F511" i="1"/>
  <c r="E511" i="1"/>
  <c r="D511" i="1"/>
  <c r="AF454" i="1"/>
  <c r="AB454" i="1"/>
  <c r="AH454" i="1"/>
  <c r="AG454" i="1"/>
  <c r="AE454" i="1"/>
  <c r="AC454" i="1"/>
  <c r="AA454" i="1"/>
  <c r="Z454" i="1"/>
  <c r="Y454" i="1"/>
  <c r="X454" i="1"/>
  <c r="AA594" i="1"/>
  <c r="Z594" i="1"/>
  <c r="Y594" i="1"/>
  <c r="AH594" i="1"/>
  <c r="X594" i="1"/>
  <c r="AE594" i="1"/>
  <c r="AC594" i="1"/>
  <c r="AG594" i="1"/>
  <c r="AF594" i="1"/>
  <c r="AB594" i="1"/>
  <c r="F147" i="1"/>
  <c r="E147" i="1"/>
  <c r="B148" i="1"/>
  <c r="C148" i="1" s="1"/>
  <c r="D147" i="1"/>
  <c r="H147" i="1"/>
  <c r="AD147" i="1" s="1"/>
  <c r="G147" i="1"/>
  <c r="AB118" i="1"/>
  <c r="AH118" i="1"/>
  <c r="Y118" i="1"/>
  <c r="AC118" i="1"/>
  <c r="AA118" i="1"/>
  <c r="AG118" i="1"/>
  <c r="Z118" i="1"/>
  <c r="X118" i="1"/>
  <c r="AF118" i="1"/>
  <c r="AE118" i="1"/>
  <c r="AA678" i="1"/>
  <c r="AG678" i="1"/>
  <c r="X678" i="1"/>
  <c r="AF678" i="1"/>
  <c r="AB678" i="1"/>
  <c r="AE678" i="1"/>
  <c r="AC678" i="1"/>
  <c r="Z678" i="1"/>
  <c r="Y678" i="1"/>
  <c r="AH678" i="1"/>
  <c r="D427" i="1"/>
  <c r="B428" i="1"/>
  <c r="C428" i="1" s="1"/>
  <c r="H427" i="1"/>
  <c r="AD427" i="1" s="1"/>
  <c r="G427" i="1"/>
  <c r="E427" i="1"/>
  <c r="F427" i="1"/>
  <c r="F287" i="1"/>
  <c r="E287" i="1"/>
  <c r="D287" i="1"/>
  <c r="H287" i="1"/>
  <c r="AD287" i="1" s="1"/>
  <c r="G287" i="1"/>
  <c r="B288" i="1"/>
  <c r="C288" i="1" s="1"/>
  <c r="H175" i="1"/>
  <c r="B176" i="1"/>
  <c r="C176" i="1" s="1"/>
  <c r="G175" i="1"/>
  <c r="F175" i="1"/>
  <c r="E175" i="1"/>
  <c r="D175" i="1"/>
  <c r="D539" i="1"/>
  <c r="H539" i="1"/>
  <c r="AD539" i="1" s="1"/>
  <c r="G539" i="1"/>
  <c r="F539" i="1"/>
  <c r="E539" i="1"/>
  <c r="B540" i="1"/>
  <c r="C540" i="1" s="1"/>
  <c r="F315" i="1"/>
  <c r="E315" i="1"/>
  <c r="D315" i="1"/>
  <c r="G315" i="1"/>
  <c r="H315" i="1"/>
  <c r="AD315" i="1" s="1"/>
  <c r="B316" i="1"/>
  <c r="C316" i="1" s="1"/>
  <c r="AG286" i="1"/>
  <c r="X286" i="1"/>
  <c r="AF286" i="1"/>
  <c r="AE286" i="1"/>
  <c r="AC286" i="1"/>
  <c r="AB286" i="1"/>
  <c r="Y286" i="1"/>
  <c r="Z286" i="1"/>
  <c r="AH286" i="1"/>
  <c r="AA286" i="1"/>
  <c r="AC174" i="1"/>
  <c r="AB174" i="1"/>
  <c r="AA174" i="1"/>
  <c r="Z174" i="1"/>
  <c r="AH174" i="1"/>
  <c r="Y174" i="1"/>
  <c r="AE174" i="1"/>
  <c r="X174" i="1"/>
  <c r="AG174" i="1"/>
  <c r="AF174" i="1"/>
  <c r="B204" i="1"/>
  <c r="C204" i="1" s="1"/>
  <c r="G203" i="1"/>
  <c r="F203" i="1"/>
  <c r="E203" i="1"/>
  <c r="D203" i="1"/>
  <c r="H203" i="1"/>
  <c r="AD203" i="1" s="1"/>
  <c r="E231" i="1"/>
  <c r="H231" i="1"/>
  <c r="AD231" i="1" s="1"/>
  <c r="G231" i="1"/>
  <c r="F231" i="1"/>
  <c r="D231" i="1"/>
  <c r="B232" i="1"/>
  <c r="C232" i="1" s="1"/>
  <c r="AG314" i="1"/>
  <c r="X314" i="1"/>
  <c r="AF314" i="1"/>
  <c r="AE314" i="1"/>
  <c r="AC314" i="1"/>
  <c r="Z314" i="1"/>
  <c r="Y314" i="1"/>
  <c r="AA314" i="1"/>
  <c r="AH314" i="1"/>
  <c r="AB314" i="1"/>
  <c r="H343" i="1"/>
  <c r="AD343" i="1" s="1"/>
  <c r="B344" i="1"/>
  <c r="C344" i="1" s="1"/>
  <c r="G343" i="1"/>
  <c r="F343" i="1"/>
  <c r="D343" i="1"/>
  <c r="E343" i="1"/>
  <c r="AB90" i="1"/>
  <c r="AA90" i="1"/>
  <c r="Z90" i="1"/>
  <c r="AH90" i="1"/>
  <c r="Y90" i="1"/>
  <c r="AG90" i="1"/>
  <c r="X90" i="1"/>
  <c r="AF90" i="1"/>
  <c r="AC90" i="1"/>
  <c r="AE90" i="1"/>
  <c r="AB342" i="1"/>
  <c r="AA342" i="1"/>
  <c r="Z342" i="1"/>
  <c r="AH342" i="1"/>
  <c r="Y342" i="1"/>
  <c r="AG342" i="1"/>
  <c r="AF342" i="1"/>
  <c r="AE342" i="1"/>
  <c r="AC342" i="1"/>
  <c r="X342" i="1"/>
  <c r="Z61" i="1"/>
  <c r="AG61" i="1"/>
  <c r="AH61" i="1"/>
  <c r="Y61" i="1"/>
  <c r="X61" i="1"/>
  <c r="AF61" i="1"/>
  <c r="AE61" i="1"/>
  <c r="AC61" i="1"/>
  <c r="AB61" i="1"/>
  <c r="AA61" i="1"/>
  <c r="J10" i="1"/>
  <c r="J11" i="1"/>
  <c r="J12" i="1"/>
  <c r="J13" i="1"/>
  <c r="J14" i="1"/>
  <c r="J15" i="1"/>
  <c r="J18" i="1"/>
  <c r="J17" i="1"/>
  <c r="J19" i="1"/>
  <c r="J20" i="1"/>
  <c r="J21" i="1"/>
  <c r="J23" i="1"/>
  <c r="J22" i="1"/>
  <c r="J24" i="1"/>
  <c r="J26" i="1"/>
  <c r="J25" i="1"/>
  <c r="J28" i="1"/>
  <c r="J27" i="1"/>
  <c r="J29" i="1"/>
  <c r="J30" i="1"/>
  <c r="J31" i="1"/>
  <c r="J32" i="1"/>
  <c r="I86" i="3" l="1"/>
  <c r="G56" i="3"/>
  <c r="H56" i="3"/>
  <c r="N56" i="3"/>
  <c r="K86" i="3"/>
  <c r="S56" i="3"/>
  <c r="S96" i="3"/>
  <c r="J96" i="3"/>
  <c r="H96" i="3"/>
  <c r="P96" i="3"/>
  <c r="Q86" i="3"/>
  <c r="I56" i="3"/>
  <c r="S86" i="3"/>
  <c r="M86" i="3"/>
  <c r="N96" i="3"/>
  <c r="N86" i="3"/>
  <c r="Q56" i="3"/>
  <c r="O86" i="3"/>
  <c r="K56" i="3"/>
  <c r="I96" i="3"/>
  <c r="P56" i="3"/>
  <c r="L56" i="3"/>
  <c r="Q96" i="3"/>
  <c r="M56" i="3"/>
  <c r="R86" i="3"/>
  <c r="G86" i="3"/>
  <c r="R96" i="3"/>
  <c r="L86" i="3"/>
  <c r="G96" i="3"/>
  <c r="P86" i="3"/>
  <c r="K96" i="3"/>
  <c r="J86" i="3"/>
  <c r="R56" i="3"/>
  <c r="M96" i="3"/>
  <c r="J56" i="3"/>
  <c r="H86" i="3"/>
  <c r="O96" i="3"/>
  <c r="O56" i="3"/>
  <c r="L96" i="3"/>
  <c r="AI174" i="1"/>
  <c r="AI230" i="1"/>
  <c r="AD175" i="1"/>
  <c r="C12" i="15"/>
  <c r="D12" i="15"/>
  <c r="C9" i="15"/>
  <c r="C8" i="15"/>
  <c r="D8" i="15"/>
  <c r="D9" i="15"/>
  <c r="C6" i="15"/>
  <c r="C7" i="15"/>
  <c r="D6" i="15"/>
  <c r="C11" i="15"/>
  <c r="D7" i="15"/>
  <c r="D5" i="15"/>
  <c r="D11" i="15"/>
  <c r="C5" i="15"/>
  <c r="D31" i="15"/>
  <c r="C31" i="15"/>
  <c r="C27" i="15"/>
  <c r="D27" i="15"/>
  <c r="D22" i="15"/>
  <c r="C22" i="15"/>
  <c r="D28" i="15"/>
  <c r="C28" i="15"/>
  <c r="D30" i="15"/>
  <c r="C30" i="15"/>
  <c r="C24" i="15"/>
  <c r="D24" i="15"/>
  <c r="D21" i="15"/>
  <c r="C21" i="15"/>
  <c r="D29" i="15"/>
  <c r="C29" i="15"/>
  <c r="D17" i="15"/>
  <c r="C17" i="15"/>
  <c r="D13" i="15"/>
  <c r="C13" i="15"/>
  <c r="D20" i="15"/>
  <c r="C20" i="15"/>
  <c r="D33" i="15"/>
  <c r="C33" i="15"/>
  <c r="D15" i="15"/>
  <c r="C15" i="15"/>
  <c r="C14" i="15"/>
  <c r="D14" i="15"/>
  <c r="D10" i="15"/>
  <c r="C10" i="15"/>
  <c r="C19" i="15"/>
  <c r="D19" i="15"/>
  <c r="C16" i="15"/>
  <c r="D16" i="15"/>
  <c r="C18" i="15"/>
  <c r="D18" i="15"/>
  <c r="D23" i="15"/>
  <c r="C23" i="15"/>
  <c r="C26" i="15"/>
  <c r="D26" i="15"/>
  <c r="D32" i="15"/>
  <c r="C32" i="15"/>
  <c r="D25" i="15"/>
  <c r="C25" i="15"/>
  <c r="AI426" i="1"/>
  <c r="AI454" i="1"/>
  <c r="AI678" i="1"/>
  <c r="AI594" i="1"/>
  <c r="AI650" i="1"/>
  <c r="AI510" i="1"/>
  <c r="AI90" i="1"/>
  <c r="AI314" i="1"/>
  <c r="AI286" i="1"/>
  <c r="AI118" i="1"/>
  <c r="AI538" i="1"/>
  <c r="AI482" i="1"/>
  <c r="AI146" i="1"/>
  <c r="AI61" i="1"/>
  <c r="AI622" i="1"/>
  <c r="AI258" i="1"/>
  <c r="AI202" i="1"/>
  <c r="AI762" i="1"/>
  <c r="AI706" i="1"/>
  <c r="AI342" i="1"/>
  <c r="AI398" i="1"/>
  <c r="AI566" i="1"/>
  <c r="AI370" i="1"/>
  <c r="AI734" i="1"/>
  <c r="Y707" i="1"/>
  <c r="AG707" i="1"/>
  <c r="X707" i="1"/>
  <c r="AF707" i="1"/>
  <c r="AH707" i="1"/>
  <c r="AE707" i="1"/>
  <c r="AB707" i="1"/>
  <c r="AA707" i="1"/>
  <c r="AC707" i="1"/>
  <c r="Z707" i="1"/>
  <c r="AB763" i="1"/>
  <c r="AE763" i="1"/>
  <c r="AA763" i="1"/>
  <c r="AC763" i="1"/>
  <c r="X763" i="1"/>
  <c r="AF763" i="1"/>
  <c r="Z763" i="1"/>
  <c r="AH763" i="1"/>
  <c r="Y763" i="1"/>
  <c r="AG763" i="1"/>
  <c r="B709" i="1"/>
  <c r="G708" i="1"/>
  <c r="H708" i="1"/>
  <c r="AD708" i="1" s="1"/>
  <c r="F708" i="1"/>
  <c r="E708" i="1"/>
  <c r="D708" i="1"/>
  <c r="C708" i="1"/>
  <c r="C764" i="1"/>
  <c r="O76" i="3" s="1"/>
  <c r="H764" i="1"/>
  <c r="AD764" i="1" s="1"/>
  <c r="G764" i="1"/>
  <c r="B765" i="1"/>
  <c r="D764" i="1"/>
  <c r="F764" i="1"/>
  <c r="E764" i="1"/>
  <c r="G736" i="1"/>
  <c r="B737" i="1"/>
  <c r="D736" i="1"/>
  <c r="F736" i="1"/>
  <c r="E736" i="1"/>
  <c r="C736" i="1"/>
  <c r="H736" i="1"/>
  <c r="AD736" i="1" s="1"/>
  <c r="AA735" i="1"/>
  <c r="Z735" i="1"/>
  <c r="AG735" i="1"/>
  <c r="AH735" i="1"/>
  <c r="AC735" i="1"/>
  <c r="X735" i="1"/>
  <c r="Y735" i="1"/>
  <c r="AB735" i="1"/>
  <c r="AF735" i="1"/>
  <c r="AE735" i="1"/>
  <c r="E540" i="1"/>
  <c r="D540" i="1"/>
  <c r="B541" i="1"/>
  <c r="C541" i="1" s="1"/>
  <c r="H540" i="1"/>
  <c r="AD540" i="1" s="1"/>
  <c r="G540" i="1"/>
  <c r="F540" i="1"/>
  <c r="H148" i="1"/>
  <c r="AD148" i="1" s="1"/>
  <c r="F148" i="1"/>
  <c r="G148" i="1"/>
  <c r="E148" i="1"/>
  <c r="D148" i="1"/>
  <c r="D596" i="1"/>
  <c r="G596" i="1"/>
  <c r="F596" i="1"/>
  <c r="B597" i="1"/>
  <c r="C597" i="1" s="1"/>
  <c r="E596" i="1"/>
  <c r="H596" i="1"/>
  <c r="AD596" i="1" s="1"/>
  <c r="Z455" i="1"/>
  <c r="AF455" i="1"/>
  <c r="AH455" i="1"/>
  <c r="AG455" i="1"/>
  <c r="AE455" i="1"/>
  <c r="AC455" i="1"/>
  <c r="AB455" i="1"/>
  <c r="AA455" i="1"/>
  <c r="Y455" i="1"/>
  <c r="X455" i="1"/>
  <c r="D624" i="1"/>
  <c r="F624" i="1"/>
  <c r="B625" i="1"/>
  <c r="C625" i="1" s="1"/>
  <c r="E624" i="1"/>
  <c r="H624" i="1"/>
  <c r="AD624" i="1" s="1"/>
  <c r="G624" i="1"/>
  <c r="AE679" i="1"/>
  <c r="AA679" i="1"/>
  <c r="Z679" i="1"/>
  <c r="AG679" i="1"/>
  <c r="X679" i="1"/>
  <c r="AH679" i="1"/>
  <c r="AB679" i="1"/>
  <c r="Y679" i="1"/>
  <c r="AC679" i="1"/>
  <c r="AF679" i="1"/>
  <c r="B485" i="1"/>
  <c r="C485" i="1" s="1"/>
  <c r="G484" i="1"/>
  <c r="F484" i="1"/>
  <c r="E484" i="1"/>
  <c r="D484" i="1"/>
  <c r="H484" i="1"/>
  <c r="AD484" i="1" s="1"/>
  <c r="D260" i="1"/>
  <c r="B261" i="1"/>
  <c r="C261" i="1" s="1"/>
  <c r="H260" i="1"/>
  <c r="AD260" i="1" s="1"/>
  <c r="F260" i="1"/>
  <c r="E260" i="1"/>
  <c r="G260" i="1"/>
  <c r="D372" i="1"/>
  <c r="F372" i="1"/>
  <c r="E372" i="1"/>
  <c r="B373" i="1"/>
  <c r="C373" i="1" s="1"/>
  <c r="H372" i="1"/>
  <c r="AD372" i="1" s="1"/>
  <c r="G372" i="1"/>
  <c r="AA287" i="1"/>
  <c r="Z287" i="1"/>
  <c r="AH287" i="1"/>
  <c r="Y287" i="1"/>
  <c r="AG287" i="1"/>
  <c r="X287" i="1"/>
  <c r="AF287" i="1"/>
  <c r="AE287" i="1"/>
  <c r="AC287" i="1"/>
  <c r="AB287" i="1"/>
  <c r="D428" i="1"/>
  <c r="H428" i="1"/>
  <c r="AD428" i="1" s="1"/>
  <c r="F428" i="1"/>
  <c r="E428" i="1"/>
  <c r="G428" i="1"/>
  <c r="B429" i="1"/>
  <c r="C429" i="1" s="1"/>
  <c r="AB203" i="1"/>
  <c r="AA203" i="1"/>
  <c r="Z203" i="1"/>
  <c r="AH203" i="1"/>
  <c r="Y203" i="1"/>
  <c r="AG203" i="1"/>
  <c r="X203" i="1"/>
  <c r="AE203" i="1"/>
  <c r="AC203" i="1"/>
  <c r="AF203" i="1"/>
  <c r="H232" i="1"/>
  <c r="AD232" i="1" s="1"/>
  <c r="F232" i="1"/>
  <c r="E232" i="1"/>
  <c r="B233" i="1"/>
  <c r="C233" i="1" s="1"/>
  <c r="G232" i="1"/>
  <c r="D232" i="1"/>
  <c r="H316" i="1"/>
  <c r="AD316" i="1" s="1"/>
  <c r="B317" i="1"/>
  <c r="C317" i="1" s="1"/>
  <c r="G316" i="1"/>
  <c r="F316" i="1"/>
  <c r="E316" i="1"/>
  <c r="D316" i="1"/>
  <c r="AE371" i="1"/>
  <c r="AC371" i="1"/>
  <c r="AB371" i="1"/>
  <c r="AA371" i="1"/>
  <c r="Z371" i="1"/>
  <c r="Y371" i="1"/>
  <c r="X371" i="1"/>
  <c r="AH371" i="1"/>
  <c r="AG371" i="1"/>
  <c r="AF371" i="1"/>
  <c r="AG567" i="1"/>
  <c r="X567" i="1"/>
  <c r="AF567" i="1"/>
  <c r="AE567" i="1"/>
  <c r="AB567" i="1"/>
  <c r="AA567" i="1"/>
  <c r="AH567" i="1"/>
  <c r="AC567" i="1"/>
  <c r="Z567" i="1"/>
  <c r="Y567" i="1"/>
  <c r="AG175" i="1"/>
  <c r="X175" i="1"/>
  <c r="AF175" i="1"/>
  <c r="AE175" i="1"/>
  <c r="AC175" i="1"/>
  <c r="AB175" i="1"/>
  <c r="Y175" i="1"/>
  <c r="AH175" i="1"/>
  <c r="AA175" i="1"/>
  <c r="Z175" i="1"/>
  <c r="AC511" i="1"/>
  <c r="AB511" i="1"/>
  <c r="AA511" i="1"/>
  <c r="Z511" i="1"/>
  <c r="AE511" i="1"/>
  <c r="X511" i="1"/>
  <c r="AH511" i="1"/>
  <c r="AG511" i="1"/>
  <c r="AF511" i="1"/>
  <c r="Y511" i="1"/>
  <c r="E652" i="1"/>
  <c r="B653" i="1"/>
  <c r="C653" i="1" s="1"/>
  <c r="G652" i="1"/>
  <c r="D652" i="1"/>
  <c r="H652" i="1"/>
  <c r="AD652" i="1" s="1"/>
  <c r="F652" i="1"/>
  <c r="AE595" i="1"/>
  <c r="AG595" i="1"/>
  <c r="AF595" i="1"/>
  <c r="AC595" i="1"/>
  <c r="X595" i="1"/>
  <c r="AH595" i="1"/>
  <c r="AB595" i="1"/>
  <c r="Y595" i="1"/>
  <c r="AA595" i="1"/>
  <c r="Z595" i="1"/>
  <c r="H400" i="1"/>
  <c r="AD400" i="1" s="1"/>
  <c r="B401" i="1"/>
  <c r="C401" i="1" s="1"/>
  <c r="G400" i="1"/>
  <c r="F400" i="1"/>
  <c r="E400" i="1"/>
  <c r="D400" i="1"/>
  <c r="AA315" i="1"/>
  <c r="Z315" i="1"/>
  <c r="AH315" i="1"/>
  <c r="Y315" i="1"/>
  <c r="AG315" i="1"/>
  <c r="X315" i="1"/>
  <c r="AF315" i="1"/>
  <c r="AE315" i="1"/>
  <c r="AC315" i="1"/>
  <c r="AB315" i="1"/>
  <c r="E344" i="1"/>
  <c r="D344" i="1"/>
  <c r="H344" i="1"/>
  <c r="AD344" i="1" s="1"/>
  <c r="B345" i="1"/>
  <c r="C345" i="1" s="1"/>
  <c r="G344" i="1"/>
  <c r="F344" i="1"/>
  <c r="H456" i="1"/>
  <c r="AD456" i="1" s="1"/>
  <c r="E456" i="1"/>
  <c r="G456" i="1"/>
  <c r="F456" i="1"/>
  <c r="B457" i="1"/>
  <c r="C457" i="1" s="1"/>
  <c r="D456" i="1"/>
  <c r="Z623" i="1"/>
  <c r="AH623" i="1"/>
  <c r="Y623" i="1"/>
  <c r="AG623" i="1"/>
  <c r="AF623" i="1"/>
  <c r="X623" i="1"/>
  <c r="AE623" i="1"/>
  <c r="AC623" i="1"/>
  <c r="AB623" i="1"/>
  <c r="AA623" i="1"/>
  <c r="AF119" i="1"/>
  <c r="AB119" i="1"/>
  <c r="AC119" i="1"/>
  <c r="AA119" i="1"/>
  <c r="AH119" i="1"/>
  <c r="Z119" i="1"/>
  <c r="Y119" i="1"/>
  <c r="X119" i="1"/>
  <c r="AE119" i="1"/>
  <c r="AG119" i="1"/>
  <c r="F176" i="1"/>
  <c r="E176" i="1"/>
  <c r="D176" i="1"/>
  <c r="H176" i="1"/>
  <c r="G176" i="1"/>
  <c r="B177" i="1"/>
  <c r="C177" i="1" s="1"/>
  <c r="H512" i="1"/>
  <c r="AD512" i="1" s="1"/>
  <c r="F512" i="1"/>
  <c r="D512" i="1"/>
  <c r="B513" i="1"/>
  <c r="C513" i="1" s="1"/>
  <c r="G512" i="1"/>
  <c r="E512" i="1"/>
  <c r="Z399" i="1"/>
  <c r="AH399" i="1"/>
  <c r="Y399" i="1"/>
  <c r="AG399" i="1"/>
  <c r="X399" i="1"/>
  <c r="AF399" i="1"/>
  <c r="AE399" i="1"/>
  <c r="AC399" i="1"/>
  <c r="AB399" i="1"/>
  <c r="AA399" i="1"/>
  <c r="AF539" i="1"/>
  <c r="AE539" i="1"/>
  <c r="AA539" i="1"/>
  <c r="AH539" i="1"/>
  <c r="AG539" i="1"/>
  <c r="AC539" i="1"/>
  <c r="Z539" i="1"/>
  <c r="X539" i="1"/>
  <c r="AB539" i="1"/>
  <c r="Y539" i="1"/>
  <c r="H204" i="1"/>
  <c r="AD204" i="1" s="1"/>
  <c r="B205" i="1"/>
  <c r="C205" i="1" s="1"/>
  <c r="G204" i="1"/>
  <c r="F204" i="1"/>
  <c r="E204" i="1"/>
  <c r="D204" i="1"/>
  <c r="H288" i="1"/>
  <c r="AD288" i="1" s="1"/>
  <c r="B289" i="1"/>
  <c r="C289" i="1" s="1"/>
  <c r="G288" i="1"/>
  <c r="F288" i="1"/>
  <c r="E288" i="1"/>
  <c r="D288" i="1"/>
  <c r="AF343" i="1"/>
  <c r="AE343" i="1"/>
  <c r="AC343" i="1"/>
  <c r="AB343" i="1"/>
  <c r="AG343" i="1"/>
  <c r="AA343" i="1"/>
  <c r="Z343" i="1"/>
  <c r="Y343" i="1"/>
  <c r="X343" i="1"/>
  <c r="AH343" i="1"/>
  <c r="Z231" i="1"/>
  <c r="AG231" i="1"/>
  <c r="X231" i="1"/>
  <c r="AF231" i="1"/>
  <c r="AH231" i="1"/>
  <c r="AE231" i="1"/>
  <c r="AC231" i="1"/>
  <c r="AB231" i="1"/>
  <c r="Y231" i="1"/>
  <c r="AA231" i="1"/>
  <c r="AE427" i="1"/>
  <c r="Z427" i="1"/>
  <c r="Y427" i="1"/>
  <c r="AH427" i="1"/>
  <c r="X427" i="1"/>
  <c r="AB427" i="1"/>
  <c r="AA427" i="1"/>
  <c r="AG427" i="1"/>
  <c r="AF427" i="1"/>
  <c r="AC427" i="1"/>
  <c r="AA147" i="1"/>
  <c r="Z147" i="1"/>
  <c r="AG147" i="1"/>
  <c r="X147" i="1"/>
  <c r="Y147" i="1"/>
  <c r="AE147" i="1"/>
  <c r="AH147" i="1"/>
  <c r="AF147" i="1"/>
  <c r="AB147" i="1"/>
  <c r="AC147" i="1"/>
  <c r="AC651" i="1"/>
  <c r="AF651" i="1"/>
  <c r="AB651" i="1"/>
  <c r="Y651" i="1"/>
  <c r="X651" i="1"/>
  <c r="AG651" i="1"/>
  <c r="AA651" i="1"/>
  <c r="Z651" i="1"/>
  <c r="AH651" i="1"/>
  <c r="AE651" i="1"/>
  <c r="AE259" i="1"/>
  <c r="AB259" i="1"/>
  <c r="AA259" i="1"/>
  <c r="Y259" i="1"/>
  <c r="X259" i="1"/>
  <c r="AH259" i="1"/>
  <c r="AG259" i="1"/>
  <c r="Z259" i="1"/>
  <c r="AF259" i="1"/>
  <c r="AC259" i="1"/>
  <c r="AH483" i="1"/>
  <c r="Y483" i="1"/>
  <c r="AG483" i="1"/>
  <c r="X483" i="1"/>
  <c r="AB483" i="1"/>
  <c r="Z483" i="1"/>
  <c r="AF483" i="1"/>
  <c r="AE483" i="1"/>
  <c r="AC483" i="1"/>
  <c r="AA483" i="1"/>
  <c r="D680" i="1"/>
  <c r="H680" i="1"/>
  <c r="AD680" i="1" s="1"/>
  <c r="F680" i="1"/>
  <c r="G680" i="1"/>
  <c r="E680" i="1"/>
  <c r="B681" i="1"/>
  <c r="C681" i="1" s="1"/>
  <c r="F568" i="1"/>
  <c r="E568" i="1"/>
  <c r="D568" i="1"/>
  <c r="H568" i="1"/>
  <c r="AD568" i="1" s="1"/>
  <c r="G568" i="1"/>
  <c r="B569" i="1"/>
  <c r="C569" i="1" s="1"/>
  <c r="T86" i="3" l="1"/>
  <c r="T56" i="3"/>
  <c r="T96" i="3"/>
  <c r="AI175" i="1"/>
  <c r="AI231" i="1"/>
  <c r="AD176" i="1"/>
  <c r="R76" i="3"/>
  <c r="Q76" i="3"/>
  <c r="G76" i="3"/>
  <c r="P76" i="3"/>
  <c r="AI343" i="1"/>
  <c r="AI511" i="1"/>
  <c r="AI567" i="1"/>
  <c r="AI455" i="1"/>
  <c r="AI595" i="1"/>
  <c r="AI371" i="1"/>
  <c r="AI679" i="1"/>
  <c r="AI259" i="1"/>
  <c r="AI483" i="1"/>
  <c r="AI147" i="1"/>
  <c r="AI539" i="1"/>
  <c r="AI399" i="1"/>
  <c r="AI119" i="1"/>
  <c r="AI623" i="1"/>
  <c r="AI315" i="1"/>
  <c r="AI287" i="1"/>
  <c r="AI707" i="1"/>
  <c r="AI651" i="1"/>
  <c r="AI427" i="1"/>
  <c r="AI203" i="1"/>
  <c r="AI735" i="1"/>
  <c r="AI763" i="1"/>
  <c r="I36" i="3"/>
  <c r="R26" i="3"/>
  <c r="F765" i="1"/>
  <c r="B766" i="1"/>
  <c r="E765" i="1"/>
  <c r="D765" i="1"/>
  <c r="C765" i="1"/>
  <c r="H765" i="1"/>
  <c r="AD765" i="1" s="1"/>
  <c r="G765" i="1"/>
  <c r="AF708" i="1"/>
  <c r="AC708" i="1"/>
  <c r="X708" i="1"/>
  <c r="AB708" i="1"/>
  <c r="AA708" i="1"/>
  <c r="Z708" i="1"/>
  <c r="AE708" i="1"/>
  <c r="AH708" i="1"/>
  <c r="Y708" i="1"/>
  <c r="AG708" i="1"/>
  <c r="X764" i="1"/>
  <c r="AH764" i="1"/>
  <c r="AF764" i="1"/>
  <c r="AG764" i="1"/>
  <c r="AE764" i="1"/>
  <c r="AA764" i="1"/>
  <c r="Y764" i="1"/>
  <c r="AC764" i="1"/>
  <c r="AB764" i="1"/>
  <c r="Z764" i="1"/>
  <c r="B710" i="1"/>
  <c r="G709" i="1"/>
  <c r="F709" i="1"/>
  <c r="E709" i="1"/>
  <c r="C709" i="1"/>
  <c r="H709" i="1"/>
  <c r="AD709" i="1" s="1"/>
  <c r="D709" i="1"/>
  <c r="C737" i="1"/>
  <c r="H737" i="1"/>
  <c r="AD737" i="1" s="1"/>
  <c r="E737" i="1"/>
  <c r="B738" i="1"/>
  <c r="G737" i="1"/>
  <c r="F737" i="1"/>
  <c r="D737" i="1"/>
  <c r="AA736" i="1"/>
  <c r="AC736" i="1"/>
  <c r="Z736" i="1"/>
  <c r="AB736" i="1"/>
  <c r="AH736" i="1"/>
  <c r="Y736" i="1"/>
  <c r="X736" i="1"/>
  <c r="AG736" i="1"/>
  <c r="AE736" i="1"/>
  <c r="AF736" i="1"/>
  <c r="B682" i="1"/>
  <c r="C682" i="1" s="1"/>
  <c r="G681" i="1"/>
  <c r="D681" i="1"/>
  <c r="H681" i="1"/>
  <c r="AD681" i="1" s="1"/>
  <c r="F681" i="1"/>
  <c r="E681" i="1"/>
  <c r="AF204" i="1"/>
  <c r="AE204" i="1"/>
  <c r="AC204" i="1"/>
  <c r="AB204" i="1"/>
  <c r="AA204" i="1"/>
  <c r="Z204" i="1"/>
  <c r="Y204" i="1"/>
  <c r="AH204" i="1"/>
  <c r="X204" i="1"/>
  <c r="AG204" i="1"/>
  <c r="Z344" i="1"/>
  <c r="AH344" i="1"/>
  <c r="Y344" i="1"/>
  <c r="AG344" i="1"/>
  <c r="X344" i="1"/>
  <c r="AF344" i="1"/>
  <c r="AE344" i="1"/>
  <c r="AC344" i="1"/>
  <c r="AB344" i="1"/>
  <c r="AA344" i="1"/>
  <c r="D317" i="1"/>
  <c r="F317" i="1"/>
  <c r="E317" i="1"/>
  <c r="B318" i="1"/>
  <c r="C318" i="1" s="1"/>
  <c r="G317" i="1"/>
  <c r="H317" i="1"/>
  <c r="AD317" i="1" s="1"/>
  <c r="H485" i="1"/>
  <c r="AD485" i="1" s="1"/>
  <c r="G485" i="1"/>
  <c r="D485" i="1"/>
  <c r="F485" i="1"/>
  <c r="E485" i="1"/>
  <c r="B486" i="1"/>
  <c r="C486" i="1" s="1"/>
  <c r="B626" i="1"/>
  <c r="C626" i="1" s="1"/>
  <c r="G625" i="1"/>
  <c r="E625" i="1"/>
  <c r="F625" i="1"/>
  <c r="D625" i="1"/>
  <c r="H625" i="1"/>
  <c r="AD625" i="1" s="1"/>
  <c r="AE148" i="1"/>
  <c r="AC148" i="1"/>
  <c r="AA148" i="1"/>
  <c r="AB148" i="1"/>
  <c r="Z148" i="1"/>
  <c r="AH148" i="1"/>
  <c r="Y148" i="1"/>
  <c r="X148" i="1"/>
  <c r="AF148" i="1"/>
  <c r="AG148" i="1"/>
  <c r="D289" i="1"/>
  <c r="H289" i="1"/>
  <c r="AD289" i="1" s="1"/>
  <c r="F289" i="1"/>
  <c r="E289" i="1"/>
  <c r="B290" i="1"/>
  <c r="C290" i="1" s="1"/>
  <c r="G289" i="1"/>
  <c r="AE316" i="1"/>
  <c r="AC316" i="1"/>
  <c r="AB316" i="1"/>
  <c r="AA316" i="1"/>
  <c r="Z316" i="1"/>
  <c r="Y316" i="1"/>
  <c r="X316" i="1"/>
  <c r="AH316" i="1"/>
  <c r="AG316" i="1"/>
  <c r="AF316" i="1"/>
  <c r="AH428" i="1"/>
  <c r="Y428" i="1"/>
  <c r="AG428" i="1"/>
  <c r="AF428" i="1"/>
  <c r="AE428" i="1"/>
  <c r="AC428" i="1"/>
  <c r="AB428" i="1"/>
  <c r="AA428" i="1"/>
  <c r="X428" i="1"/>
  <c r="Z428" i="1"/>
  <c r="H569" i="1"/>
  <c r="AD569" i="1" s="1"/>
  <c r="B570" i="1"/>
  <c r="C570" i="1" s="1"/>
  <c r="G569" i="1"/>
  <c r="F569" i="1"/>
  <c r="E569" i="1"/>
  <c r="D569" i="1"/>
  <c r="AE288" i="1"/>
  <c r="AC288" i="1"/>
  <c r="AB288" i="1"/>
  <c r="AA288" i="1"/>
  <c r="Z288" i="1"/>
  <c r="AH288" i="1"/>
  <c r="AG288" i="1"/>
  <c r="AF288" i="1"/>
  <c r="X288" i="1"/>
  <c r="Y288" i="1"/>
  <c r="AG512" i="1"/>
  <c r="X512" i="1"/>
  <c r="AF512" i="1"/>
  <c r="AE512" i="1"/>
  <c r="AC512" i="1"/>
  <c r="AH512" i="1"/>
  <c r="AB512" i="1"/>
  <c r="AA512" i="1"/>
  <c r="Z512" i="1"/>
  <c r="Y512" i="1"/>
  <c r="AC456" i="1"/>
  <c r="Z456" i="1"/>
  <c r="AH456" i="1"/>
  <c r="AG456" i="1"/>
  <c r="AF456" i="1"/>
  <c r="AE456" i="1"/>
  <c r="AB456" i="1"/>
  <c r="AA456" i="1"/>
  <c r="Y456" i="1"/>
  <c r="X456" i="1"/>
  <c r="B402" i="1"/>
  <c r="C402" i="1" s="1"/>
  <c r="H401" i="1"/>
  <c r="AD401" i="1" s="1"/>
  <c r="G401" i="1"/>
  <c r="F401" i="1"/>
  <c r="E401" i="1"/>
  <c r="D401" i="1"/>
  <c r="H177" i="1"/>
  <c r="G177" i="1"/>
  <c r="F177" i="1"/>
  <c r="E177" i="1"/>
  <c r="D177" i="1"/>
  <c r="AC400" i="1"/>
  <c r="AB400" i="1"/>
  <c r="AA400" i="1"/>
  <c r="X400" i="1"/>
  <c r="AH400" i="1"/>
  <c r="AG400" i="1"/>
  <c r="AF400" i="1"/>
  <c r="Y400" i="1"/>
  <c r="AE400" i="1"/>
  <c r="Z400" i="1"/>
  <c r="AA652" i="1"/>
  <c r="AG652" i="1"/>
  <c r="X652" i="1"/>
  <c r="AF652" i="1"/>
  <c r="AB652" i="1"/>
  <c r="Y652" i="1"/>
  <c r="Z652" i="1"/>
  <c r="AE652" i="1"/>
  <c r="AC652" i="1"/>
  <c r="AH652" i="1"/>
  <c r="AB484" i="1"/>
  <c r="AA484" i="1"/>
  <c r="Z484" i="1"/>
  <c r="AF484" i="1"/>
  <c r="Y484" i="1"/>
  <c r="AH484" i="1"/>
  <c r="AG484" i="1"/>
  <c r="AE484" i="1"/>
  <c r="AC484" i="1"/>
  <c r="X484" i="1"/>
  <c r="AA568" i="1"/>
  <c r="Z568" i="1"/>
  <c r="AH568" i="1"/>
  <c r="Y568" i="1"/>
  <c r="AG568" i="1"/>
  <c r="AF568" i="1"/>
  <c r="AE568" i="1"/>
  <c r="AC568" i="1"/>
  <c r="AB568" i="1"/>
  <c r="X568" i="1"/>
  <c r="AH680" i="1"/>
  <c r="Y680" i="1"/>
  <c r="AE680" i="1"/>
  <c r="AC680" i="1"/>
  <c r="AA680" i="1"/>
  <c r="AF680" i="1"/>
  <c r="AB680" i="1"/>
  <c r="Z680" i="1"/>
  <c r="AG680" i="1"/>
  <c r="X680" i="1"/>
  <c r="H233" i="1"/>
  <c r="AD233" i="1" s="1"/>
  <c r="B234" i="1"/>
  <c r="C234" i="1" s="1"/>
  <c r="G233" i="1"/>
  <c r="F233" i="1"/>
  <c r="E233" i="1"/>
  <c r="D233" i="1"/>
  <c r="Z540" i="1"/>
  <c r="AH540" i="1"/>
  <c r="Y540" i="1"/>
  <c r="AB540" i="1"/>
  <c r="AG540" i="1"/>
  <c r="AF540" i="1"/>
  <c r="AC540" i="1"/>
  <c r="X540" i="1"/>
  <c r="AE540" i="1"/>
  <c r="AA540" i="1"/>
  <c r="AA176" i="1"/>
  <c r="Z176" i="1"/>
  <c r="AH176" i="1"/>
  <c r="Y176" i="1"/>
  <c r="AG176" i="1"/>
  <c r="X176" i="1"/>
  <c r="AF176" i="1"/>
  <c r="AC176" i="1"/>
  <c r="AE176" i="1"/>
  <c r="AB176" i="1"/>
  <c r="B430" i="1"/>
  <c r="C430" i="1" s="1"/>
  <c r="G429" i="1"/>
  <c r="H429" i="1"/>
  <c r="AD429" i="1" s="1"/>
  <c r="F429" i="1"/>
  <c r="E429" i="1"/>
  <c r="D429" i="1"/>
  <c r="AH596" i="1"/>
  <c r="Y596" i="1"/>
  <c r="AC596" i="1"/>
  <c r="AB596" i="1"/>
  <c r="AA596" i="1"/>
  <c r="AE596" i="1"/>
  <c r="Z596" i="1"/>
  <c r="AG596" i="1"/>
  <c r="AF596" i="1"/>
  <c r="X596" i="1"/>
  <c r="H541" i="1"/>
  <c r="AD541" i="1" s="1"/>
  <c r="B542" i="1"/>
  <c r="C542" i="1" s="1"/>
  <c r="G541" i="1"/>
  <c r="D541" i="1"/>
  <c r="F541" i="1"/>
  <c r="E541" i="1"/>
  <c r="H457" i="1"/>
  <c r="AD457" i="1" s="1"/>
  <c r="G457" i="1"/>
  <c r="F457" i="1"/>
  <c r="E457" i="1"/>
  <c r="D457" i="1"/>
  <c r="B458" i="1"/>
  <c r="C458" i="1" s="1"/>
  <c r="F653" i="1"/>
  <c r="E653" i="1"/>
  <c r="D653" i="1"/>
  <c r="B654" i="1"/>
  <c r="C654" i="1" s="1"/>
  <c r="H653" i="1"/>
  <c r="AD653" i="1" s="1"/>
  <c r="G653" i="1"/>
  <c r="AH372" i="1"/>
  <c r="Y372" i="1"/>
  <c r="AG372" i="1"/>
  <c r="X372" i="1"/>
  <c r="AF372" i="1"/>
  <c r="AE372" i="1"/>
  <c r="AC372" i="1"/>
  <c r="AB372" i="1"/>
  <c r="AA372" i="1"/>
  <c r="Z372" i="1"/>
  <c r="AH260" i="1"/>
  <c r="Y260" i="1"/>
  <c r="AF260" i="1"/>
  <c r="AE260" i="1"/>
  <c r="AB260" i="1"/>
  <c r="AA260" i="1"/>
  <c r="Z260" i="1"/>
  <c r="X260" i="1"/>
  <c r="AG260" i="1"/>
  <c r="AC260" i="1"/>
  <c r="AH624" i="1"/>
  <c r="Y624" i="1"/>
  <c r="AF624" i="1"/>
  <c r="X624" i="1"/>
  <c r="AB624" i="1"/>
  <c r="AA624" i="1"/>
  <c r="Z624" i="1"/>
  <c r="AG624" i="1"/>
  <c r="AE624" i="1"/>
  <c r="AC624" i="1"/>
  <c r="E205" i="1"/>
  <c r="D205" i="1"/>
  <c r="H205" i="1"/>
  <c r="AD205" i="1" s="1"/>
  <c r="G205" i="1"/>
  <c r="F205" i="1"/>
  <c r="B206" i="1"/>
  <c r="C206" i="1" s="1"/>
  <c r="F513" i="1"/>
  <c r="E513" i="1"/>
  <c r="D513" i="1"/>
  <c r="B514" i="1"/>
  <c r="C514" i="1" s="1"/>
  <c r="G513" i="1"/>
  <c r="H513" i="1"/>
  <c r="AD513" i="1" s="1"/>
  <c r="H345" i="1"/>
  <c r="AD345" i="1" s="1"/>
  <c r="B346" i="1"/>
  <c r="C346" i="1" s="1"/>
  <c r="G345" i="1"/>
  <c r="F345" i="1"/>
  <c r="E345" i="1"/>
  <c r="D345" i="1"/>
  <c r="AC232" i="1"/>
  <c r="AA232" i="1"/>
  <c r="Z232" i="1"/>
  <c r="Y232" i="1"/>
  <c r="X232" i="1"/>
  <c r="AH232" i="1"/>
  <c r="AG232" i="1"/>
  <c r="AE232" i="1"/>
  <c r="AF232" i="1"/>
  <c r="AB232" i="1"/>
  <c r="B374" i="1"/>
  <c r="C374" i="1" s="1"/>
  <c r="G373" i="1"/>
  <c r="F373" i="1"/>
  <c r="E373" i="1"/>
  <c r="H373" i="1"/>
  <c r="AD373" i="1" s="1"/>
  <c r="D373" i="1"/>
  <c r="B262" i="1"/>
  <c r="C262" i="1" s="1"/>
  <c r="G261" i="1"/>
  <c r="E261" i="1"/>
  <c r="D261" i="1"/>
  <c r="H261" i="1"/>
  <c r="AD261" i="1" s="1"/>
  <c r="F261" i="1"/>
  <c r="B598" i="1"/>
  <c r="C598" i="1" s="1"/>
  <c r="G597" i="1"/>
  <c r="D597" i="1"/>
  <c r="H597" i="1"/>
  <c r="AD597" i="1" s="1"/>
  <c r="F597" i="1"/>
  <c r="E597" i="1"/>
  <c r="AI176" i="1" l="1"/>
  <c r="AI232" i="1"/>
  <c r="AD177" i="1"/>
  <c r="AI484" i="1"/>
  <c r="AI736" i="1"/>
  <c r="AI512" i="1"/>
  <c r="AI372" i="1"/>
  <c r="AI624" i="1"/>
  <c r="AI680" i="1"/>
  <c r="AI652" i="1"/>
  <c r="AI456" i="1"/>
  <c r="AI428" i="1"/>
  <c r="AI148" i="1"/>
  <c r="AI344" i="1"/>
  <c r="AI260" i="1"/>
  <c r="AI596" i="1"/>
  <c r="AI540" i="1"/>
  <c r="AI568" i="1"/>
  <c r="AI400" i="1"/>
  <c r="AI288" i="1"/>
  <c r="AI316" i="1"/>
  <c r="AI204" i="1"/>
  <c r="AI764" i="1"/>
  <c r="AI708" i="1"/>
  <c r="AG709" i="1"/>
  <c r="X709" i="1"/>
  <c r="AB709" i="1"/>
  <c r="AF709" i="1"/>
  <c r="AE709" i="1"/>
  <c r="AC709" i="1"/>
  <c r="AH709" i="1"/>
  <c r="Z709" i="1"/>
  <c r="Y709" i="1"/>
  <c r="AA709" i="1"/>
  <c r="H766" i="1"/>
  <c r="AD766" i="1" s="1"/>
  <c r="B767" i="1"/>
  <c r="G766" i="1"/>
  <c r="F766" i="1"/>
  <c r="D766" i="1"/>
  <c r="E766" i="1"/>
  <c r="C766" i="1"/>
  <c r="H738" i="1"/>
  <c r="AD738" i="1" s="1"/>
  <c r="B739" i="1"/>
  <c r="G738" i="1"/>
  <c r="F738" i="1"/>
  <c r="E738" i="1"/>
  <c r="D738" i="1"/>
  <c r="C738" i="1"/>
  <c r="Z765" i="1"/>
  <c r="AB765" i="1"/>
  <c r="AH765" i="1"/>
  <c r="Y765" i="1"/>
  <c r="AG765" i="1"/>
  <c r="X765" i="1"/>
  <c r="AF765" i="1"/>
  <c r="AE765" i="1"/>
  <c r="AA765" i="1"/>
  <c r="AC765" i="1"/>
  <c r="AA737" i="1"/>
  <c r="Z737" i="1"/>
  <c r="AH737" i="1"/>
  <c r="Y737" i="1"/>
  <c r="AG737" i="1"/>
  <c r="AC737" i="1"/>
  <c r="AF737" i="1"/>
  <c r="AE737" i="1"/>
  <c r="X737" i="1"/>
  <c r="AB737" i="1"/>
  <c r="G710" i="1"/>
  <c r="F710" i="1"/>
  <c r="E710" i="1"/>
  <c r="D710" i="1"/>
  <c r="H710" i="1"/>
  <c r="AD710" i="1" s="1"/>
  <c r="C710" i="1"/>
  <c r="B711" i="1"/>
  <c r="H514" i="1"/>
  <c r="AD514" i="1" s="1"/>
  <c r="B515" i="1"/>
  <c r="C515" i="1" s="1"/>
  <c r="G514" i="1"/>
  <c r="F514" i="1"/>
  <c r="D514" i="1"/>
  <c r="E514" i="1"/>
  <c r="AE653" i="1"/>
  <c r="AA653" i="1"/>
  <c r="Z653" i="1"/>
  <c r="AF653" i="1"/>
  <c r="AB653" i="1"/>
  <c r="AH653" i="1"/>
  <c r="AC653" i="1"/>
  <c r="AG653" i="1"/>
  <c r="X653" i="1"/>
  <c r="Y653" i="1"/>
  <c r="B431" i="1"/>
  <c r="C431" i="1" s="1"/>
  <c r="E430" i="1"/>
  <c r="D430" i="1"/>
  <c r="G430" i="1"/>
  <c r="F430" i="1"/>
  <c r="H430" i="1"/>
  <c r="AD430" i="1" s="1"/>
  <c r="AB597" i="1"/>
  <c r="Z597" i="1"/>
  <c r="Y597" i="1"/>
  <c r="AH597" i="1"/>
  <c r="X597" i="1"/>
  <c r="AG597" i="1"/>
  <c r="AF597" i="1"/>
  <c r="AE597" i="1"/>
  <c r="AC597" i="1"/>
  <c r="AA597" i="1"/>
  <c r="AC345" i="1"/>
  <c r="AB345" i="1"/>
  <c r="AA345" i="1"/>
  <c r="Z345" i="1"/>
  <c r="AH345" i="1"/>
  <c r="AG345" i="1"/>
  <c r="AF345" i="1"/>
  <c r="AE345" i="1"/>
  <c r="Y345" i="1"/>
  <c r="X345" i="1"/>
  <c r="H206" i="1"/>
  <c r="AD206" i="1" s="1"/>
  <c r="G206" i="1"/>
  <c r="F206" i="1"/>
  <c r="E206" i="1"/>
  <c r="D206" i="1"/>
  <c r="AG457" i="1"/>
  <c r="X457" i="1"/>
  <c r="AC457" i="1"/>
  <c r="AH457" i="1"/>
  <c r="AF457" i="1"/>
  <c r="AE457" i="1"/>
  <c r="AB457" i="1"/>
  <c r="AA457" i="1"/>
  <c r="Z457" i="1"/>
  <c r="Y457" i="1"/>
  <c r="AE177" i="1"/>
  <c r="AC177" i="1"/>
  <c r="AB177" i="1"/>
  <c r="AA177" i="1"/>
  <c r="Z177" i="1"/>
  <c r="Y177" i="1"/>
  <c r="AH177" i="1"/>
  <c r="AG177" i="1"/>
  <c r="AF177" i="1"/>
  <c r="X177" i="1"/>
  <c r="AB625" i="1"/>
  <c r="Z625" i="1"/>
  <c r="X625" i="1"/>
  <c r="AH625" i="1"/>
  <c r="AG625" i="1"/>
  <c r="AF625" i="1"/>
  <c r="AE625" i="1"/>
  <c r="AC625" i="1"/>
  <c r="AA625" i="1"/>
  <c r="Y625" i="1"/>
  <c r="H262" i="1"/>
  <c r="AD262" i="1" s="1"/>
  <c r="B263" i="1"/>
  <c r="C263" i="1" s="1"/>
  <c r="G262" i="1"/>
  <c r="F262" i="1"/>
  <c r="E262" i="1"/>
  <c r="D262" i="1"/>
  <c r="AA513" i="1"/>
  <c r="Z513" i="1"/>
  <c r="AH513" i="1"/>
  <c r="Y513" i="1"/>
  <c r="AG513" i="1"/>
  <c r="X513" i="1"/>
  <c r="AC513" i="1"/>
  <c r="AF513" i="1"/>
  <c r="AE513" i="1"/>
  <c r="AB513" i="1"/>
  <c r="D570" i="1"/>
  <c r="B571" i="1"/>
  <c r="C571" i="1" s="1"/>
  <c r="G570" i="1"/>
  <c r="F570" i="1"/>
  <c r="E570" i="1"/>
  <c r="H570" i="1"/>
  <c r="AD570" i="1" s="1"/>
  <c r="B291" i="1"/>
  <c r="C291" i="1" s="1"/>
  <c r="G290" i="1"/>
  <c r="F290" i="1"/>
  <c r="E290" i="1"/>
  <c r="D290" i="1"/>
  <c r="H290" i="1"/>
  <c r="AD290" i="1" s="1"/>
  <c r="H598" i="1"/>
  <c r="AD598" i="1" s="1"/>
  <c r="G598" i="1"/>
  <c r="F598" i="1"/>
  <c r="B599" i="1"/>
  <c r="C599" i="1" s="1"/>
  <c r="E598" i="1"/>
  <c r="D598" i="1"/>
  <c r="AB373" i="1"/>
  <c r="AA373" i="1"/>
  <c r="Z373" i="1"/>
  <c r="AH373" i="1"/>
  <c r="AG373" i="1"/>
  <c r="AF373" i="1"/>
  <c r="AE373" i="1"/>
  <c r="X373" i="1"/>
  <c r="AC373" i="1"/>
  <c r="Y373" i="1"/>
  <c r="Z205" i="1"/>
  <c r="AH205" i="1"/>
  <c r="Y205" i="1"/>
  <c r="AG205" i="1"/>
  <c r="X205" i="1"/>
  <c r="AF205" i="1"/>
  <c r="AE205" i="1"/>
  <c r="AC205" i="1"/>
  <c r="AB205" i="1"/>
  <c r="AA205" i="1"/>
  <c r="F458" i="1"/>
  <c r="H458" i="1"/>
  <c r="AD458" i="1" s="1"/>
  <c r="G458" i="1"/>
  <c r="E458" i="1"/>
  <c r="D458" i="1"/>
  <c r="B459" i="1"/>
  <c r="C459" i="1" s="1"/>
  <c r="AE569" i="1"/>
  <c r="AC569" i="1"/>
  <c r="AB569" i="1"/>
  <c r="X569" i="1"/>
  <c r="AA569" i="1"/>
  <c r="Z569" i="1"/>
  <c r="Y569" i="1"/>
  <c r="AF569" i="1"/>
  <c r="AH569" i="1"/>
  <c r="AG569" i="1"/>
  <c r="F234" i="1"/>
  <c r="D234" i="1"/>
  <c r="E234" i="1"/>
  <c r="B235" i="1"/>
  <c r="C235" i="1" s="1"/>
  <c r="H234" i="1"/>
  <c r="AD234" i="1" s="1"/>
  <c r="G234" i="1"/>
  <c r="AF485" i="1"/>
  <c r="AE485" i="1"/>
  <c r="AC485" i="1"/>
  <c r="AB485" i="1"/>
  <c r="AA485" i="1"/>
  <c r="Z485" i="1"/>
  <c r="Y485" i="1"/>
  <c r="X485" i="1"/>
  <c r="AG485" i="1"/>
  <c r="AH485" i="1"/>
  <c r="AB681" i="1"/>
  <c r="AH681" i="1"/>
  <c r="Y681" i="1"/>
  <c r="AG681" i="1"/>
  <c r="X681" i="1"/>
  <c r="AE681" i="1"/>
  <c r="AA681" i="1"/>
  <c r="Z681" i="1"/>
  <c r="AF681" i="1"/>
  <c r="AC681" i="1"/>
  <c r="AB429" i="1"/>
  <c r="AE429" i="1"/>
  <c r="AC429" i="1"/>
  <c r="AA429" i="1"/>
  <c r="Z429" i="1"/>
  <c r="Y429" i="1"/>
  <c r="X429" i="1"/>
  <c r="AH429" i="1"/>
  <c r="AG429" i="1"/>
  <c r="AF429" i="1"/>
  <c r="AH289" i="1"/>
  <c r="Y289" i="1"/>
  <c r="AG289" i="1"/>
  <c r="X289" i="1"/>
  <c r="AF289" i="1"/>
  <c r="AE289" i="1"/>
  <c r="AC289" i="1"/>
  <c r="AB289" i="1"/>
  <c r="AA289" i="1"/>
  <c r="Z289" i="1"/>
  <c r="AB261" i="1"/>
  <c r="Z261" i="1"/>
  <c r="AH261" i="1"/>
  <c r="Y261" i="1"/>
  <c r="AG261" i="1"/>
  <c r="AF261" i="1"/>
  <c r="AE261" i="1"/>
  <c r="AC261" i="1"/>
  <c r="AA261" i="1"/>
  <c r="X261" i="1"/>
  <c r="D542" i="1"/>
  <c r="E542" i="1"/>
  <c r="B543" i="1"/>
  <c r="C543" i="1" s="1"/>
  <c r="G542" i="1"/>
  <c r="F542" i="1"/>
  <c r="H542" i="1"/>
  <c r="AD542" i="1" s="1"/>
  <c r="AG233" i="1"/>
  <c r="X233" i="1"/>
  <c r="AE233" i="1"/>
  <c r="AC233" i="1"/>
  <c r="AA233" i="1"/>
  <c r="Z233" i="1"/>
  <c r="Y233" i="1"/>
  <c r="AH233" i="1"/>
  <c r="AF233" i="1"/>
  <c r="AB233" i="1"/>
  <c r="H626" i="1"/>
  <c r="AD626" i="1" s="1"/>
  <c r="B627" i="1"/>
  <c r="C627" i="1" s="1"/>
  <c r="G626" i="1"/>
  <c r="D626" i="1"/>
  <c r="E626" i="1"/>
  <c r="F626" i="1"/>
  <c r="AH317" i="1"/>
  <c r="Y317" i="1"/>
  <c r="AG317" i="1"/>
  <c r="X317" i="1"/>
  <c r="AF317" i="1"/>
  <c r="AE317" i="1"/>
  <c r="AC317" i="1"/>
  <c r="AB317" i="1"/>
  <c r="AA317" i="1"/>
  <c r="Z317" i="1"/>
  <c r="AG401" i="1"/>
  <c r="X401" i="1"/>
  <c r="AF401" i="1"/>
  <c r="AE401" i="1"/>
  <c r="Z401" i="1"/>
  <c r="Y401" i="1"/>
  <c r="AH401" i="1"/>
  <c r="AA401" i="1"/>
  <c r="AC401" i="1"/>
  <c r="AB401" i="1"/>
  <c r="AC541" i="1"/>
  <c r="AB541" i="1"/>
  <c r="AA541" i="1"/>
  <c r="Z541" i="1"/>
  <c r="Y541" i="1"/>
  <c r="X541" i="1"/>
  <c r="AF541" i="1"/>
  <c r="AG541" i="1"/>
  <c r="AE541" i="1"/>
  <c r="AH541" i="1"/>
  <c r="H374" i="1"/>
  <c r="AD374" i="1" s="1"/>
  <c r="B375" i="1"/>
  <c r="C375" i="1" s="1"/>
  <c r="G374" i="1"/>
  <c r="F374" i="1"/>
  <c r="E374" i="1"/>
  <c r="D374" i="1"/>
  <c r="H346" i="1"/>
  <c r="AD346" i="1" s="1"/>
  <c r="B347" i="1"/>
  <c r="C347" i="1" s="1"/>
  <c r="G346" i="1"/>
  <c r="F346" i="1"/>
  <c r="E346" i="1"/>
  <c r="D346" i="1"/>
  <c r="D654" i="1"/>
  <c r="H654" i="1"/>
  <c r="AD654" i="1" s="1"/>
  <c r="G654" i="1"/>
  <c r="E654" i="1"/>
  <c r="F654" i="1"/>
  <c r="B655" i="1"/>
  <c r="C655" i="1" s="1"/>
  <c r="F402" i="1"/>
  <c r="E402" i="1"/>
  <c r="D402" i="1"/>
  <c r="B403" i="1"/>
  <c r="C403" i="1" s="1"/>
  <c r="H402" i="1"/>
  <c r="AD402" i="1" s="1"/>
  <c r="G402" i="1"/>
  <c r="E486" i="1"/>
  <c r="D486" i="1"/>
  <c r="G486" i="1"/>
  <c r="H486" i="1"/>
  <c r="AD486" i="1" s="1"/>
  <c r="B487" i="1"/>
  <c r="C487" i="1" s="1"/>
  <c r="F486" i="1"/>
  <c r="B319" i="1"/>
  <c r="C319" i="1" s="1"/>
  <c r="G318" i="1"/>
  <c r="F318" i="1"/>
  <c r="E318" i="1"/>
  <c r="D318" i="1"/>
  <c r="H318" i="1"/>
  <c r="AD318" i="1" s="1"/>
  <c r="B683" i="1"/>
  <c r="C683" i="1" s="1"/>
  <c r="G682" i="1"/>
  <c r="F682" i="1"/>
  <c r="D682" i="1"/>
  <c r="H682" i="1"/>
  <c r="AD682" i="1" s="1"/>
  <c r="E682" i="1"/>
  <c r="AI233" i="1" l="1"/>
  <c r="AI261" i="1"/>
  <c r="AI177" i="1"/>
  <c r="AI653" i="1"/>
  <c r="AI373" i="1"/>
  <c r="AI541" i="1"/>
  <c r="AI205" i="1"/>
  <c r="AI625" i="1"/>
  <c r="AI345" i="1"/>
  <c r="AI401" i="1"/>
  <c r="AI569" i="1"/>
  <c r="AI513" i="1"/>
  <c r="AI317" i="1"/>
  <c r="AI429" i="1"/>
  <c r="AI681" i="1"/>
  <c r="AI485" i="1"/>
  <c r="AI457" i="1"/>
  <c r="AI737" i="1"/>
  <c r="AI765" i="1"/>
  <c r="AI709" i="1"/>
  <c r="AI289" i="1"/>
  <c r="AI597" i="1"/>
  <c r="E711" i="1"/>
  <c r="G711" i="1"/>
  <c r="D711" i="1"/>
  <c r="C711" i="1"/>
  <c r="H711" i="1"/>
  <c r="AD711" i="1" s="1"/>
  <c r="B712" i="1"/>
  <c r="F711" i="1"/>
  <c r="D767" i="1"/>
  <c r="C767" i="1"/>
  <c r="H767" i="1"/>
  <c r="AD767" i="1" s="1"/>
  <c r="B768" i="1"/>
  <c r="F767" i="1"/>
  <c r="E767" i="1"/>
  <c r="G767" i="1"/>
  <c r="AA710" i="1"/>
  <c r="AC710" i="1"/>
  <c r="Z710" i="1"/>
  <c r="AH710" i="1"/>
  <c r="Y710" i="1"/>
  <c r="AG710" i="1"/>
  <c r="AF710" i="1"/>
  <c r="X710" i="1"/>
  <c r="AB710" i="1"/>
  <c r="AE710" i="1"/>
  <c r="D739" i="1"/>
  <c r="C739" i="1"/>
  <c r="E739" i="1"/>
  <c r="H739" i="1"/>
  <c r="AD739" i="1" s="1"/>
  <c r="F739" i="1"/>
  <c r="B740" i="1"/>
  <c r="G739" i="1"/>
  <c r="AE766" i="1"/>
  <c r="X766" i="1"/>
  <c r="AG766" i="1"/>
  <c r="AC766" i="1"/>
  <c r="AF766" i="1"/>
  <c r="AB766" i="1"/>
  <c r="AA766" i="1"/>
  <c r="Y766" i="1"/>
  <c r="Z766" i="1"/>
  <c r="AH766" i="1"/>
  <c r="AC738" i="1"/>
  <c r="AB738" i="1"/>
  <c r="AF738" i="1"/>
  <c r="AH738" i="1"/>
  <c r="AA738" i="1"/>
  <c r="AE738" i="1"/>
  <c r="Y738" i="1"/>
  <c r="Z738" i="1"/>
  <c r="AG738" i="1"/>
  <c r="X738" i="1"/>
  <c r="F543" i="1"/>
  <c r="E543" i="1"/>
  <c r="G543" i="1"/>
  <c r="D543" i="1"/>
  <c r="H543" i="1"/>
  <c r="AD543" i="1" s="1"/>
  <c r="B544" i="1"/>
  <c r="C544" i="1" s="1"/>
  <c r="AB290" i="1"/>
  <c r="AA290" i="1"/>
  <c r="Z290" i="1"/>
  <c r="AH290" i="1"/>
  <c r="Y290" i="1"/>
  <c r="AG290" i="1"/>
  <c r="X290" i="1"/>
  <c r="AF290" i="1"/>
  <c r="AE290" i="1"/>
  <c r="AC290" i="1"/>
  <c r="AE514" i="1"/>
  <c r="AC514" i="1"/>
  <c r="AB514" i="1"/>
  <c r="AA514" i="1"/>
  <c r="AH514" i="1"/>
  <c r="AG514" i="1"/>
  <c r="AF514" i="1"/>
  <c r="Z514" i="1"/>
  <c r="Y514" i="1"/>
  <c r="X514" i="1"/>
  <c r="G235" i="1"/>
  <c r="F235" i="1"/>
  <c r="H235" i="1"/>
  <c r="AD235" i="1" s="1"/>
  <c r="E235" i="1"/>
  <c r="D235" i="1"/>
  <c r="H319" i="1"/>
  <c r="AD319" i="1" s="1"/>
  <c r="B320" i="1"/>
  <c r="C320" i="1" s="1"/>
  <c r="G319" i="1"/>
  <c r="F319" i="1"/>
  <c r="E319" i="1"/>
  <c r="D319" i="1"/>
  <c r="AA402" i="1"/>
  <c r="Z402" i="1"/>
  <c r="AH402" i="1"/>
  <c r="Y402" i="1"/>
  <c r="AE402" i="1"/>
  <c r="AC402" i="1"/>
  <c r="AB402" i="1"/>
  <c r="X402" i="1"/>
  <c r="AF402" i="1"/>
  <c r="AG402" i="1"/>
  <c r="B656" i="1"/>
  <c r="C656" i="1" s="1"/>
  <c r="G655" i="1"/>
  <c r="D655" i="1"/>
  <c r="H655" i="1"/>
  <c r="AD655" i="1" s="1"/>
  <c r="E655" i="1"/>
  <c r="F655" i="1"/>
  <c r="E375" i="1"/>
  <c r="D375" i="1"/>
  <c r="B376" i="1"/>
  <c r="C376" i="1" s="1"/>
  <c r="H375" i="1"/>
  <c r="AD375" i="1" s="1"/>
  <c r="G375" i="1"/>
  <c r="F375" i="1"/>
  <c r="B572" i="1"/>
  <c r="C572" i="1" s="1"/>
  <c r="G571" i="1"/>
  <c r="F571" i="1"/>
  <c r="E571" i="1"/>
  <c r="D571" i="1"/>
  <c r="H571" i="1"/>
  <c r="AD571" i="1" s="1"/>
  <c r="AF430" i="1"/>
  <c r="AA430" i="1"/>
  <c r="Z430" i="1"/>
  <c r="Y430" i="1"/>
  <c r="AH430" i="1"/>
  <c r="AG430" i="1"/>
  <c r="AE430" i="1"/>
  <c r="AC430" i="1"/>
  <c r="AB430" i="1"/>
  <c r="X430" i="1"/>
  <c r="AF682" i="1"/>
  <c r="AB682" i="1"/>
  <c r="AA682" i="1"/>
  <c r="AH682" i="1"/>
  <c r="Y682" i="1"/>
  <c r="AG682" i="1"/>
  <c r="AE682" i="1"/>
  <c r="AC682" i="1"/>
  <c r="Z682" i="1"/>
  <c r="X682" i="1"/>
  <c r="AA458" i="1"/>
  <c r="AG458" i="1"/>
  <c r="X458" i="1"/>
  <c r="AF458" i="1"/>
  <c r="AE458" i="1"/>
  <c r="AC458" i="1"/>
  <c r="AB458" i="1"/>
  <c r="AH458" i="1"/>
  <c r="Z458" i="1"/>
  <c r="Y458" i="1"/>
  <c r="AF626" i="1"/>
  <c r="AC626" i="1"/>
  <c r="Y626" i="1"/>
  <c r="X626" i="1"/>
  <c r="Z626" i="1"/>
  <c r="AH626" i="1"/>
  <c r="AG626" i="1"/>
  <c r="AE626" i="1"/>
  <c r="AB626" i="1"/>
  <c r="AA626" i="1"/>
  <c r="E683" i="1"/>
  <c r="B684" i="1"/>
  <c r="C684" i="1" s="1"/>
  <c r="G683" i="1"/>
  <c r="H683" i="1"/>
  <c r="AD683" i="1" s="1"/>
  <c r="F683" i="1"/>
  <c r="D683" i="1"/>
  <c r="H487" i="1"/>
  <c r="AD487" i="1" s="1"/>
  <c r="B488" i="1"/>
  <c r="C488" i="1" s="1"/>
  <c r="G487" i="1"/>
  <c r="F487" i="1"/>
  <c r="D487" i="1"/>
  <c r="E487" i="1"/>
  <c r="F347" i="1"/>
  <c r="E347" i="1"/>
  <c r="D347" i="1"/>
  <c r="G347" i="1"/>
  <c r="B348" i="1"/>
  <c r="C348" i="1" s="1"/>
  <c r="H347" i="1"/>
  <c r="AD347" i="1" s="1"/>
  <c r="E599" i="1"/>
  <c r="H599" i="1"/>
  <c r="AD599" i="1" s="1"/>
  <c r="G599" i="1"/>
  <c r="F599" i="1"/>
  <c r="D599" i="1"/>
  <c r="B600" i="1"/>
  <c r="C600" i="1" s="1"/>
  <c r="E263" i="1"/>
  <c r="B264" i="1"/>
  <c r="C264" i="1" s="1"/>
  <c r="H263" i="1"/>
  <c r="AD263" i="1" s="1"/>
  <c r="F263" i="1"/>
  <c r="G263" i="1"/>
  <c r="D263" i="1"/>
  <c r="AF374" i="1"/>
  <c r="AE374" i="1"/>
  <c r="AC374" i="1"/>
  <c r="Z374" i="1"/>
  <c r="Y374" i="1"/>
  <c r="X374" i="1"/>
  <c r="AH374" i="1"/>
  <c r="AA374" i="1"/>
  <c r="AG374" i="1"/>
  <c r="AB374" i="1"/>
  <c r="AB318" i="1"/>
  <c r="AA318" i="1"/>
  <c r="Z318" i="1"/>
  <c r="AH318" i="1"/>
  <c r="Y318" i="1"/>
  <c r="AE318" i="1"/>
  <c r="AC318" i="1"/>
  <c r="X318" i="1"/>
  <c r="AF318" i="1"/>
  <c r="AG318" i="1"/>
  <c r="AG346" i="1"/>
  <c r="X346" i="1"/>
  <c r="AF346" i="1"/>
  <c r="AE346" i="1"/>
  <c r="AC346" i="1"/>
  <c r="Z346" i="1"/>
  <c r="Y346" i="1"/>
  <c r="AH346" i="1"/>
  <c r="AB346" i="1"/>
  <c r="AA346" i="1"/>
  <c r="AG542" i="1"/>
  <c r="X542" i="1"/>
  <c r="AF542" i="1"/>
  <c r="AA542" i="1"/>
  <c r="AC542" i="1"/>
  <c r="AB542" i="1"/>
  <c r="Z542" i="1"/>
  <c r="Y542" i="1"/>
  <c r="AH542" i="1"/>
  <c r="AE542" i="1"/>
  <c r="AC206" i="1"/>
  <c r="AB206" i="1"/>
  <c r="AA206" i="1"/>
  <c r="Z206" i="1"/>
  <c r="AH206" i="1"/>
  <c r="Y206" i="1"/>
  <c r="AF206" i="1"/>
  <c r="AG206" i="1"/>
  <c r="AE206" i="1"/>
  <c r="X206" i="1"/>
  <c r="AH654" i="1"/>
  <c r="Y654" i="1"/>
  <c r="AE654" i="1"/>
  <c r="AC654" i="1"/>
  <c r="AF654" i="1"/>
  <c r="AG654" i="1"/>
  <c r="AB654" i="1"/>
  <c r="AA654" i="1"/>
  <c r="X654" i="1"/>
  <c r="Z654" i="1"/>
  <c r="AH570" i="1"/>
  <c r="Y570" i="1"/>
  <c r="AG570" i="1"/>
  <c r="X570" i="1"/>
  <c r="AF570" i="1"/>
  <c r="AA570" i="1"/>
  <c r="Z570" i="1"/>
  <c r="AE570" i="1"/>
  <c r="AC570" i="1"/>
  <c r="AB570" i="1"/>
  <c r="AA234" i="1"/>
  <c r="AH234" i="1"/>
  <c r="Y234" i="1"/>
  <c r="AG234" i="1"/>
  <c r="X234" i="1"/>
  <c r="AE234" i="1"/>
  <c r="AC234" i="1"/>
  <c r="AB234" i="1"/>
  <c r="Z234" i="1"/>
  <c r="AF234" i="1"/>
  <c r="H403" i="1"/>
  <c r="AD403" i="1" s="1"/>
  <c r="B404" i="1"/>
  <c r="C404" i="1" s="1"/>
  <c r="G403" i="1"/>
  <c r="F403" i="1"/>
  <c r="E403" i="1"/>
  <c r="D403" i="1"/>
  <c r="Z486" i="1"/>
  <c r="AH486" i="1"/>
  <c r="Y486" i="1"/>
  <c r="AG486" i="1"/>
  <c r="X486" i="1"/>
  <c r="AF486" i="1"/>
  <c r="AE486" i="1"/>
  <c r="AC486" i="1"/>
  <c r="AB486" i="1"/>
  <c r="AA486" i="1"/>
  <c r="H291" i="1"/>
  <c r="AD291" i="1" s="1"/>
  <c r="B292" i="1"/>
  <c r="C292" i="1" s="1"/>
  <c r="G291" i="1"/>
  <c r="F291" i="1"/>
  <c r="E291" i="1"/>
  <c r="D291" i="1"/>
  <c r="AF262" i="1"/>
  <c r="AC262" i="1"/>
  <c r="AB262" i="1"/>
  <c r="Y262" i="1"/>
  <c r="X262" i="1"/>
  <c r="AH262" i="1"/>
  <c r="AG262" i="1"/>
  <c r="AE262" i="1"/>
  <c r="AA262" i="1"/>
  <c r="Z262" i="1"/>
  <c r="E627" i="1"/>
  <c r="D627" i="1"/>
  <c r="B628" i="1"/>
  <c r="C628" i="1" s="1"/>
  <c r="H627" i="1"/>
  <c r="AD627" i="1" s="1"/>
  <c r="G627" i="1"/>
  <c r="F627" i="1"/>
  <c r="F459" i="1"/>
  <c r="G459" i="1"/>
  <c r="E459" i="1"/>
  <c r="D459" i="1"/>
  <c r="B460" i="1"/>
  <c r="C460" i="1" s="1"/>
  <c r="H459" i="1"/>
  <c r="AD459" i="1" s="1"/>
  <c r="AF598" i="1"/>
  <c r="AH598" i="1"/>
  <c r="X598" i="1"/>
  <c r="AG598" i="1"/>
  <c r="AE598" i="1"/>
  <c r="AA598" i="1"/>
  <c r="Z598" i="1"/>
  <c r="AB598" i="1"/>
  <c r="Y598" i="1"/>
  <c r="AC598" i="1"/>
  <c r="E431" i="1"/>
  <c r="H431" i="1"/>
  <c r="AD431" i="1" s="1"/>
  <c r="B432" i="1"/>
  <c r="C432" i="1" s="1"/>
  <c r="G431" i="1"/>
  <c r="F431" i="1"/>
  <c r="D431" i="1"/>
  <c r="D515" i="1"/>
  <c r="H515" i="1"/>
  <c r="AD515" i="1" s="1"/>
  <c r="G515" i="1"/>
  <c r="B516" i="1"/>
  <c r="C516" i="1" s="1"/>
  <c r="F515" i="1"/>
  <c r="E515" i="1"/>
  <c r="AI234" i="1" l="1"/>
  <c r="AI430" i="1"/>
  <c r="AI206" i="1"/>
  <c r="AI682" i="1"/>
  <c r="AI262" i="1"/>
  <c r="AI346" i="1"/>
  <c r="AI318" i="1"/>
  <c r="AI458" i="1"/>
  <c r="AI290" i="1"/>
  <c r="AI738" i="1"/>
  <c r="AI570" i="1"/>
  <c r="AI542" i="1"/>
  <c r="AI626" i="1"/>
  <c r="AI710" i="1"/>
  <c r="AI598" i="1"/>
  <c r="AI486" i="1"/>
  <c r="AI654" i="1"/>
  <c r="AI514" i="1"/>
  <c r="AI766" i="1"/>
  <c r="AI374" i="1"/>
  <c r="AI402" i="1"/>
  <c r="B741" i="1"/>
  <c r="H740" i="1"/>
  <c r="AD740" i="1" s="1"/>
  <c r="G740" i="1"/>
  <c r="F740" i="1"/>
  <c r="D740" i="1"/>
  <c r="E740" i="1"/>
  <c r="C740" i="1"/>
  <c r="E712" i="1"/>
  <c r="D712" i="1"/>
  <c r="F712" i="1"/>
  <c r="C712" i="1"/>
  <c r="H712" i="1"/>
  <c r="AD712" i="1" s="1"/>
  <c r="B713" i="1"/>
  <c r="G712" i="1"/>
  <c r="AG739" i="1"/>
  <c r="AF739" i="1"/>
  <c r="X739" i="1"/>
  <c r="AB739" i="1"/>
  <c r="AE739" i="1"/>
  <c r="AA739" i="1"/>
  <c r="AC739" i="1"/>
  <c r="Z739" i="1"/>
  <c r="AH739" i="1"/>
  <c r="Y739" i="1"/>
  <c r="AC711" i="1"/>
  <c r="AB711" i="1"/>
  <c r="AA711" i="1"/>
  <c r="Z711" i="1"/>
  <c r="AH711" i="1"/>
  <c r="Y711" i="1"/>
  <c r="AG711" i="1"/>
  <c r="AE711" i="1"/>
  <c r="X711" i="1"/>
  <c r="AF711" i="1"/>
  <c r="G768" i="1"/>
  <c r="E768" i="1"/>
  <c r="F768" i="1"/>
  <c r="D768" i="1"/>
  <c r="B769" i="1"/>
  <c r="C768" i="1"/>
  <c r="H768" i="1"/>
  <c r="AD768" i="1" s="1"/>
  <c r="X767" i="1"/>
  <c r="AF767" i="1"/>
  <c r="AE767" i="1"/>
  <c r="AC767" i="1"/>
  <c r="AB767" i="1"/>
  <c r="AG767" i="1"/>
  <c r="AH767" i="1"/>
  <c r="AA767" i="1"/>
  <c r="Y767" i="1"/>
  <c r="Z767" i="1"/>
  <c r="Z431" i="1"/>
  <c r="AH431" i="1"/>
  <c r="X431" i="1"/>
  <c r="AG431" i="1"/>
  <c r="AF431" i="1"/>
  <c r="AA431" i="1"/>
  <c r="Y431" i="1"/>
  <c r="AB431" i="1"/>
  <c r="AE431" i="1"/>
  <c r="AC431" i="1"/>
  <c r="B657" i="1"/>
  <c r="C657" i="1" s="1"/>
  <c r="G656" i="1"/>
  <c r="F656" i="1"/>
  <c r="H656" i="1"/>
  <c r="AD656" i="1" s="1"/>
  <c r="E656" i="1"/>
  <c r="D656" i="1"/>
  <c r="AF319" i="1"/>
  <c r="AE319" i="1"/>
  <c r="AC319" i="1"/>
  <c r="AB319" i="1"/>
  <c r="X319" i="1"/>
  <c r="AH319" i="1"/>
  <c r="AG319" i="1"/>
  <c r="AA319" i="1"/>
  <c r="Z319" i="1"/>
  <c r="Y319" i="1"/>
  <c r="AH515" i="1"/>
  <c r="Y515" i="1"/>
  <c r="AG515" i="1"/>
  <c r="X515" i="1"/>
  <c r="AF515" i="1"/>
  <c r="AE515" i="1"/>
  <c r="AB515" i="1"/>
  <c r="Z515" i="1"/>
  <c r="AC515" i="1"/>
  <c r="AA515" i="1"/>
  <c r="Z599" i="1"/>
  <c r="AE599" i="1"/>
  <c r="AC599" i="1"/>
  <c r="AB599" i="1"/>
  <c r="AH599" i="1"/>
  <c r="Y599" i="1"/>
  <c r="X599" i="1"/>
  <c r="AG599" i="1"/>
  <c r="AF599" i="1"/>
  <c r="AA599" i="1"/>
  <c r="AC487" i="1"/>
  <c r="AB487" i="1"/>
  <c r="AA487" i="1"/>
  <c r="AE487" i="1"/>
  <c r="X487" i="1"/>
  <c r="AH487" i="1"/>
  <c r="AG487" i="1"/>
  <c r="AF487" i="1"/>
  <c r="Z487" i="1"/>
  <c r="Y487" i="1"/>
  <c r="H348" i="1"/>
  <c r="AD348" i="1" s="1"/>
  <c r="B349" i="1"/>
  <c r="C349" i="1" s="1"/>
  <c r="G348" i="1"/>
  <c r="F348" i="1"/>
  <c r="E348" i="1"/>
  <c r="D348" i="1"/>
  <c r="E488" i="1"/>
  <c r="H488" i="1"/>
  <c r="AD488" i="1" s="1"/>
  <c r="B489" i="1"/>
  <c r="C489" i="1" s="1"/>
  <c r="G488" i="1"/>
  <c r="F488" i="1"/>
  <c r="D488" i="1"/>
  <c r="E292" i="1"/>
  <c r="D292" i="1"/>
  <c r="H292" i="1"/>
  <c r="AD292" i="1" s="1"/>
  <c r="G292" i="1"/>
  <c r="F292" i="1"/>
  <c r="B293" i="1"/>
  <c r="C293" i="1" s="1"/>
  <c r="D404" i="1"/>
  <c r="B405" i="1"/>
  <c r="C405" i="1" s="1"/>
  <c r="H404" i="1"/>
  <c r="AD404" i="1" s="1"/>
  <c r="G404" i="1"/>
  <c r="F404" i="1"/>
  <c r="E404" i="1"/>
  <c r="Z263" i="1"/>
  <c r="AG263" i="1"/>
  <c r="X263" i="1"/>
  <c r="AF263" i="1"/>
  <c r="AB263" i="1"/>
  <c r="AA263" i="1"/>
  <c r="Y263" i="1"/>
  <c r="AH263" i="1"/>
  <c r="AE263" i="1"/>
  <c r="AC263" i="1"/>
  <c r="H572" i="1"/>
  <c r="AD572" i="1" s="1"/>
  <c r="G572" i="1"/>
  <c r="F572" i="1"/>
  <c r="B573" i="1"/>
  <c r="C573" i="1" s="1"/>
  <c r="E572" i="1"/>
  <c r="D572" i="1"/>
  <c r="H544" i="1"/>
  <c r="AD544" i="1" s="1"/>
  <c r="B545" i="1"/>
  <c r="C545" i="1" s="1"/>
  <c r="F544" i="1"/>
  <c r="E544" i="1"/>
  <c r="D544" i="1"/>
  <c r="G544" i="1"/>
  <c r="B517" i="1"/>
  <c r="C517" i="1" s="1"/>
  <c r="G516" i="1"/>
  <c r="F516" i="1"/>
  <c r="E516" i="1"/>
  <c r="D516" i="1"/>
  <c r="H516" i="1"/>
  <c r="AD516" i="1" s="1"/>
  <c r="H376" i="1"/>
  <c r="AD376" i="1" s="1"/>
  <c r="B377" i="1"/>
  <c r="C377" i="1" s="1"/>
  <c r="G376" i="1"/>
  <c r="F376" i="1"/>
  <c r="E376" i="1"/>
  <c r="D376" i="1"/>
  <c r="AF291" i="1"/>
  <c r="AE291" i="1"/>
  <c r="AC291" i="1"/>
  <c r="AB291" i="1"/>
  <c r="AA291" i="1"/>
  <c r="AG291" i="1"/>
  <c r="Z291" i="1"/>
  <c r="Y291" i="1"/>
  <c r="X291" i="1"/>
  <c r="AH291" i="1"/>
  <c r="AE403" i="1"/>
  <c r="AC403" i="1"/>
  <c r="AB403" i="1"/>
  <c r="AH403" i="1"/>
  <c r="AG403" i="1"/>
  <c r="AF403" i="1"/>
  <c r="AA403" i="1"/>
  <c r="Z403" i="1"/>
  <c r="Y403" i="1"/>
  <c r="X403" i="1"/>
  <c r="H264" i="1"/>
  <c r="AD264" i="1" s="1"/>
  <c r="F264" i="1"/>
  <c r="E264" i="1"/>
  <c r="G264" i="1"/>
  <c r="D264" i="1"/>
  <c r="AE235" i="1"/>
  <c r="AB235" i="1"/>
  <c r="AA235" i="1"/>
  <c r="AH235" i="1"/>
  <c r="AG235" i="1"/>
  <c r="AF235" i="1"/>
  <c r="AC235" i="1"/>
  <c r="Z235" i="1"/>
  <c r="Y235" i="1"/>
  <c r="X235" i="1"/>
  <c r="AA543" i="1"/>
  <c r="Z543" i="1"/>
  <c r="AB543" i="1"/>
  <c r="AF543" i="1"/>
  <c r="AE543" i="1"/>
  <c r="AC543" i="1"/>
  <c r="Y543" i="1"/>
  <c r="AH543" i="1"/>
  <c r="AG543" i="1"/>
  <c r="X543" i="1"/>
  <c r="AB655" i="1"/>
  <c r="AH655" i="1"/>
  <c r="Y655" i="1"/>
  <c r="AG655" i="1"/>
  <c r="X655" i="1"/>
  <c r="AA655" i="1"/>
  <c r="Z655" i="1"/>
  <c r="AF655" i="1"/>
  <c r="AE655" i="1"/>
  <c r="AC655" i="1"/>
  <c r="D460" i="1"/>
  <c r="F460" i="1"/>
  <c r="E460" i="1"/>
  <c r="B461" i="1"/>
  <c r="C461" i="1" s="1"/>
  <c r="H460" i="1"/>
  <c r="AD460" i="1" s="1"/>
  <c r="G460" i="1"/>
  <c r="Z627" i="1"/>
  <c r="AG627" i="1"/>
  <c r="X627" i="1"/>
  <c r="AH627" i="1"/>
  <c r="AC627" i="1"/>
  <c r="AB627" i="1"/>
  <c r="AA627" i="1"/>
  <c r="AF627" i="1"/>
  <c r="AE627" i="1"/>
  <c r="Y627" i="1"/>
  <c r="H600" i="1"/>
  <c r="AD600" i="1" s="1"/>
  <c r="B601" i="1"/>
  <c r="C601" i="1" s="1"/>
  <c r="E600" i="1"/>
  <c r="D600" i="1"/>
  <c r="G600" i="1"/>
  <c r="F600" i="1"/>
  <c r="AB571" i="1"/>
  <c r="AA571" i="1"/>
  <c r="Z571" i="1"/>
  <c r="AF571" i="1"/>
  <c r="AE571" i="1"/>
  <c r="AG571" i="1"/>
  <c r="AC571" i="1"/>
  <c r="Y571" i="1"/>
  <c r="X571" i="1"/>
  <c r="AH571" i="1"/>
  <c r="AE459" i="1"/>
  <c r="AA459" i="1"/>
  <c r="AF459" i="1"/>
  <c r="AC459" i="1"/>
  <c r="AB459" i="1"/>
  <c r="Z459" i="1"/>
  <c r="AG459" i="1"/>
  <c r="Y459" i="1"/>
  <c r="X459" i="1"/>
  <c r="AH459" i="1"/>
  <c r="Z683" i="1"/>
  <c r="AF683" i="1"/>
  <c r="AE683" i="1"/>
  <c r="AB683" i="1"/>
  <c r="Y683" i="1"/>
  <c r="X683" i="1"/>
  <c r="AG683" i="1"/>
  <c r="AC683" i="1"/>
  <c r="AA683" i="1"/>
  <c r="AH683" i="1"/>
  <c r="H432" i="1"/>
  <c r="AD432" i="1" s="1"/>
  <c r="G432" i="1"/>
  <c r="F432" i="1"/>
  <c r="E432" i="1"/>
  <c r="D432" i="1"/>
  <c r="B433" i="1"/>
  <c r="C433" i="1" s="1"/>
  <c r="H628" i="1"/>
  <c r="AD628" i="1" s="1"/>
  <c r="F628" i="1"/>
  <c r="G628" i="1"/>
  <c r="E628" i="1"/>
  <c r="D628" i="1"/>
  <c r="B629" i="1"/>
  <c r="C629" i="1" s="1"/>
  <c r="AA347" i="1"/>
  <c r="Z347" i="1"/>
  <c r="AH347" i="1"/>
  <c r="Y347" i="1"/>
  <c r="AG347" i="1"/>
  <c r="X347" i="1"/>
  <c r="AF347" i="1"/>
  <c r="AE347" i="1"/>
  <c r="AC347" i="1"/>
  <c r="AB347" i="1"/>
  <c r="H684" i="1"/>
  <c r="AD684" i="1" s="1"/>
  <c r="E684" i="1"/>
  <c r="D684" i="1"/>
  <c r="B685" i="1"/>
  <c r="C685" i="1" s="1"/>
  <c r="G684" i="1"/>
  <c r="F684" i="1"/>
  <c r="Z375" i="1"/>
  <c r="AH375" i="1"/>
  <c r="Y375" i="1"/>
  <c r="AG375" i="1"/>
  <c r="X375" i="1"/>
  <c r="AC375" i="1"/>
  <c r="AB375" i="1"/>
  <c r="AA375" i="1"/>
  <c r="AE375" i="1"/>
  <c r="AF375" i="1"/>
  <c r="E320" i="1"/>
  <c r="D320" i="1"/>
  <c r="B321" i="1"/>
  <c r="C321" i="1" s="1"/>
  <c r="G320" i="1"/>
  <c r="F320" i="1"/>
  <c r="H320" i="1"/>
  <c r="AD320" i="1" s="1"/>
  <c r="AI235" i="1" l="1"/>
  <c r="AI403" i="1"/>
  <c r="AI543" i="1"/>
  <c r="AI291" i="1"/>
  <c r="AI347" i="1"/>
  <c r="AI263" i="1"/>
  <c r="AI487" i="1"/>
  <c r="AI599" i="1"/>
  <c r="AI767" i="1"/>
  <c r="AI459" i="1"/>
  <c r="AI627" i="1"/>
  <c r="AI515" i="1"/>
  <c r="AI375" i="1"/>
  <c r="AI683" i="1"/>
  <c r="AI571" i="1"/>
  <c r="AI655" i="1"/>
  <c r="AI319" i="1"/>
  <c r="AI431" i="1"/>
  <c r="AI711" i="1"/>
  <c r="AI739" i="1"/>
  <c r="C713" i="1"/>
  <c r="H713" i="1"/>
  <c r="AD713" i="1" s="1"/>
  <c r="B714" i="1"/>
  <c r="G713" i="1"/>
  <c r="F713" i="1"/>
  <c r="E713" i="1"/>
  <c r="D713" i="1"/>
  <c r="Z712" i="1"/>
  <c r="AB712" i="1"/>
  <c r="AE712" i="1"/>
  <c r="AH712" i="1"/>
  <c r="AA712" i="1"/>
  <c r="Y712" i="1"/>
  <c r="AG712" i="1"/>
  <c r="X712" i="1"/>
  <c r="AF712" i="1"/>
  <c r="AC712" i="1"/>
  <c r="AB768" i="1"/>
  <c r="AE768" i="1"/>
  <c r="AA768" i="1"/>
  <c r="AC768" i="1"/>
  <c r="Z768" i="1"/>
  <c r="AH768" i="1"/>
  <c r="Y768" i="1"/>
  <c r="AG768" i="1"/>
  <c r="X768" i="1"/>
  <c r="AF768" i="1"/>
  <c r="AA740" i="1"/>
  <c r="Z740" i="1"/>
  <c r="AH740" i="1"/>
  <c r="AG740" i="1"/>
  <c r="Y740" i="1"/>
  <c r="AE740" i="1"/>
  <c r="AF740" i="1"/>
  <c r="X740" i="1"/>
  <c r="AC740" i="1"/>
  <c r="AB740" i="1"/>
  <c r="H769" i="1"/>
  <c r="AD769" i="1" s="1"/>
  <c r="B770" i="1"/>
  <c r="G769" i="1"/>
  <c r="E769" i="1"/>
  <c r="F769" i="1"/>
  <c r="D769" i="1"/>
  <c r="C769" i="1"/>
  <c r="F741" i="1"/>
  <c r="E741" i="1"/>
  <c r="D741" i="1"/>
  <c r="H741" i="1"/>
  <c r="AD741" i="1" s="1"/>
  <c r="C741" i="1"/>
  <c r="B742" i="1"/>
  <c r="G741" i="1"/>
  <c r="H377" i="1"/>
  <c r="AD377" i="1" s="1"/>
  <c r="G377" i="1"/>
  <c r="F377" i="1"/>
  <c r="E377" i="1"/>
  <c r="D377" i="1"/>
  <c r="B378" i="1"/>
  <c r="C378" i="1" s="1"/>
  <c r="H293" i="1"/>
  <c r="AD293" i="1" s="1"/>
  <c r="G293" i="1"/>
  <c r="F293" i="1"/>
  <c r="E293" i="1"/>
  <c r="D293" i="1"/>
  <c r="D349" i="1"/>
  <c r="F349" i="1"/>
  <c r="E349" i="1"/>
  <c r="H349" i="1"/>
  <c r="AD349" i="1" s="1"/>
  <c r="G349" i="1"/>
  <c r="B350" i="1"/>
  <c r="C350" i="1" s="1"/>
  <c r="AC376" i="1"/>
  <c r="AB376" i="1"/>
  <c r="AA376" i="1"/>
  <c r="AH376" i="1"/>
  <c r="AG376" i="1"/>
  <c r="AF376" i="1"/>
  <c r="AE376" i="1"/>
  <c r="Z376" i="1"/>
  <c r="Y376" i="1"/>
  <c r="X376" i="1"/>
  <c r="F489" i="1"/>
  <c r="E489" i="1"/>
  <c r="D489" i="1"/>
  <c r="G489" i="1"/>
  <c r="B490" i="1"/>
  <c r="C490" i="1" s="1"/>
  <c r="H489" i="1"/>
  <c r="AD489" i="1" s="1"/>
  <c r="AE348" i="1"/>
  <c r="AC348" i="1"/>
  <c r="AB348" i="1"/>
  <c r="AA348" i="1"/>
  <c r="Z348" i="1"/>
  <c r="Y348" i="1"/>
  <c r="X348" i="1"/>
  <c r="AF348" i="1"/>
  <c r="AH348" i="1"/>
  <c r="AG348" i="1"/>
  <c r="Z320" i="1"/>
  <c r="AH320" i="1"/>
  <c r="Y320" i="1"/>
  <c r="AG320" i="1"/>
  <c r="X320" i="1"/>
  <c r="AF320" i="1"/>
  <c r="AE320" i="1"/>
  <c r="AC320" i="1"/>
  <c r="AB320" i="1"/>
  <c r="AA320" i="1"/>
  <c r="AC600" i="1"/>
  <c r="AA600" i="1"/>
  <c r="Z600" i="1"/>
  <c r="Y600" i="1"/>
  <c r="AB600" i="1"/>
  <c r="X600" i="1"/>
  <c r="AH600" i="1"/>
  <c r="AG600" i="1"/>
  <c r="AF600" i="1"/>
  <c r="AE600" i="1"/>
  <c r="H517" i="1"/>
  <c r="AD517" i="1" s="1"/>
  <c r="B518" i="1"/>
  <c r="C518" i="1" s="1"/>
  <c r="G517" i="1"/>
  <c r="D517" i="1"/>
  <c r="F517" i="1"/>
  <c r="E517" i="1"/>
  <c r="E573" i="1"/>
  <c r="D573" i="1"/>
  <c r="B574" i="1"/>
  <c r="C574" i="1" s="1"/>
  <c r="G573" i="1"/>
  <c r="F573" i="1"/>
  <c r="H573" i="1"/>
  <c r="AD573" i="1" s="1"/>
  <c r="AG488" i="1"/>
  <c r="X488" i="1"/>
  <c r="AF488" i="1"/>
  <c r="AE488" i="1"/>
  <c r="AC488" i="1"/>
  <c r="Z488" i="1"/>
  <c r="Y488" i="1"/>
  <c r="AH488" i="1"/>
  <c r="AB488" i="1"/>
  <c r="AA488" i="1"/>
  <c r="AF656" i="1"/>
  <c r="AB656" i="1"/>
  <c r="AA656" i="1"/>
  <c r="AC656" i="1"/>
  <c r="Y656" i="1"/>
  <c r="AH656" i="1"/>
  <c r="AE656" i="1"/>
  <c r="AG656" i="1"/>
  <c r="Z656" i="1"/>
  <c r="X656" i="1"/>
  <c r="H321" i="1"/>
  <c r="AD321" i="1" s="1"/>
  <c r="B322" i="1"/>
  <c r="C322" i="1" s="1"/>
  <c r="G321" i="1"/>
  <c r="F321" i="1"/>
  <c r="E321" i="1"/>
  <c r="D321" i="1"/>
  <c r="H685" i="1"/>
  <c r="AD685" i="1" s="1"/>
  <c r="B686" i="1"/>
  <c r="C686" i="1" s="1"/>
  <c r="G685" i="1"/>
  <c r="E685" i="1"/>
  <c r="F685" i="1"/>
  <c r="D685" i="1"/>
  <c r="AC432" i="1"/>
  <c r="AF432" i="1"/>
  <c r="AE432" i="1"/>
  <c r="AB432" i="1"/>
  <c r="AH432" i="1"/>
  <c r="AG432" i="1"/>
  <c r="AA432" i="1"/>
  <c r="Z432" i="1"/>
  <c r="Y432" i="1"/>
  <c r="X432" i="1"/>
  <c r="AB516" i="1"/>
  <c r="AA516" i="1"/>
  <c r="Z516" i="1"/>
  <c r="AH516" i="1"/>
  <c r="Y516" i="1"/>
  <c r="AG516" i="1"/>
  <c r="AF516" i="1"/>
  <c r="AE516" i="1"/>
  <c r="AC516" i="1"/>
  <c r="X516" i="1"/>
  <c r="Z292" i="1"/>
  <c r="AH292" i="1"/>
  <c r="Y292" i="1"/>
  <c r="AG292" i="1"/>
  <c r="X292" i="1"/>
  <c r="AF292" i="1"/>
  <c r="AE292" i="1"/>
  <c r="AA292" i="1"/>
  <c r="AC292" i="1"/>
  <c r="AB292" i="1"/>
  <c r="AC264" i="1"/>
  <c r="AA264" i="1"/>
  <c r="Z264" i="1"/>
  <c r="AG264" i="1"/>
  <c r="AF264" i="1"/>
  <c r="AE264" i="1"/>
  <c r="AB264" i="1"/>
  <c r="Y264" i="1"/>
  <c r="AH264" i="1"/>
  <c r="X264" i="1"/>
  <c r="H629" i="1"/>
  <c r="AD629" i="1" s="1"/>
  <c r="G629" i="1"/>
  <c r="B630" i="1"/>
  <c r="C630" i="1" s="1"/>
  <c r="F629" i="1"/>
  <c r="E629" i="1"/>
  <c r="D629" i="1"/>
  <c r="AC684" i="1"/>
  <c r="Z684" i="1"/>
  <c r="AH684" i="1"/>
  <c r="Y684" i="1"/>
  <c r="AF684" i="1"/>
  <c r="AG684" i="1"/>
  <c r="AA684" i="1"/>
  <c r="X684" i="1"/>
  <c r="AE684" i="1"/>
  <c r="AB684" i="1"/>
  <c r="AC628" i="1"/>
  <c r="AA628" i="1"/>
  <c r="X628" i="1"/>
  <c r="AH628" i="1"/>
  <c r="AG628" i="1"/>
  <c r="AF628" i="1"/>
  <c r="AE628" i="1"/>
  <c r="AB628" i="1"/>
  <c r="Z628" i="1"/>
  <c r="Y628" i="1"/>
  <c r="AH460" i="1"/>
  <c r="Y460" i="1"/>
  <c r="AE460" i="1"/>
  <c r="AC460" i="1"/>
  <c r="AB460" i="1"/>
  <c r="AA460" i="1"/>
  <c r="Z460" i="1"/>
  <c r="X460" i="1"/>
  <c r="AG460" i="1"/>
  <c r="AF460" i="1"/>
  <c r="D545" i="1"/>
  <c r="B546" i="1"/>
  <c r="C546" i="1" s="1"/>
  <c r="H545" i="1"/>
  <c r="AD545" i="1" s="1"/>
  <c r="G545" i="1"/>
  <c r="F545" i="1"/>
  <c r="E545" i="1"/>
  <c r="AF572" i="1"/>
  <c r="AE572" i="1"/>
  <c r="AC572" i="1"/>
  <c r="AH572" i="1"/>
  <c r="Z572" i="1"/>
  <c r="Y572" i="1"/>
  <c r="X572" i="1"/>
  <c r="AG572" i="1"/>
  <c r="AB572" i="1"/>
  <c r="AA572" i="1"/>
  <c r="AH404" i="1"/>
  <c r="Y404" i="1"/>
  <c r="AG404" i="1"/>
  <c r="X404" i="1"/>
  <c r="AF404" i="1"/>
  <c r="AE404" i="1"/>
  <c r="AC404" i="1"/>
  <c r="AB404" i="1"/>
  <c r="AA404" i="1"/>
  <c r="Z404" i="1"/>
  <c r="E657" i="1"/>
  <c r="F657" i="1"/>
  <c r="H657" i="1"/>
  <c r="AD657" i="1" s="1"/>
  <c r="D657" i="1"/>
  <c r="G657" i="1"/>
  <c r="B658" i="1"/>
  <c r="C658" i="1" s="1"/>
  <c r="B434" i="1"/>
  <c r="C434" i="1" s="1"/>
  <c r="E433" i="1"/>
  <c r="D433" i="1"/>
  <c r="H433" i="1"/>
  <c r="AD433" i="1" s="1"/>
  <c r="G433" i="1"/>
  <c r="F433" i="1"/>
  <c r="H601" i="1"/>
  <c r="AD601" i="1" s="1"/>
  <c r="E601" i="1"/>
  <c r="D601" i="1"/>
  <c r="B602" i="1"/>
  <c r="C602" i="1" s="1"/>
  <c r="G601" i="1"/>
  <c r="F601" i="1"/>
  <c r="B462" i="1"/>
  <c r="C462" i="1" s="1"/>
  <c r="G461" i="1"/>
  <c r="D461" i="1"/>
  <c r="F461" i="1"/>
  <c r="E461" i="1"/>
  <c r="H461" i="1"/>
  <c r="AD461" i="1" s="1"/>
  <c r="AE544" i="1"/>
  <c r="AC544" i="1"/>
  <c r="Z544" i="1"/>
  <c r="AG544" i="1"/>
  <c r="AF544" i="1"/>
  <c r="AB544" i="1"/>
  <c r="AA544" i="1"/>
  <c r="X544" i="1"/>
  <c r="AH544" i="1"/>
  <c r="Y544" i="1"/>
  <c r="B406" i="1"/>
  <c r="C406" i="1" s="1"/>
  <c r="G405" i="1"/>
  <c r="F405" i="1"/>
  <c r="E405" i="1"/>
  <c r="H405" i="1"/>
  <c r="AD405" i="1" s="1"/>
  <c r="D405" i="1"/>
  <c r="AI488" i="1" l="1"/>
  <c r="AI544" i="1"/>
  <c r="AI460" i="1"/>
  <c r="AI684" i="1"/>
  <c r="AI432" i="1"/>
  <c r="AI572" i="1"/>
  <c r="AI320" i="1"/>
  <c r="AI348" i="1"/>
  <c r="AI740" i="1"/>
  <c r="AI404" i="1"/>
  <c r="AI264" i="1"/>
  <c r="AI516" i="1"/>
  <c r="AI656" i="1"/>
  <c r="AI376" i="1"/>
  <c r="AI768" i="1"/>
  <c r="AI628" i="1"/>
  <c r="AI292" i="1"/>
  <c r="AI600" i="1"/>
  <c r="AI712" i="1"/>
  <c r="F742" i="1"/>
  <c r="E742" i="1"/>
  <c r="D742" i="1"/>
  <c r="B743" i="1"/>
  <c r="C742" i="1"/>
  <c r="H742" i="1"/>
  <c r="AD742" i="1" s="1"/>
  <c r="G742" i="1"/>
  <c r="AF741" i="1"/>
  <c r="AE741" i="1"/>
  <c r="AC741" i="1"/>
  <c r="Z741" i="1"/>
  <c r="AB741" i="1"/>
  <c r="AH741" i="1"/>
  <c r="AA741" i="1"/>
  <c r="Y741" i="1"/>
  <c r="X741" i="1"/>
  <c r="AG741" i="1"/>
  <c r="C714" i="1"/>
  <c r="H714" i="1"/>
  <c r="AD714" i="1" s="1"/>
  <c r="B715" i="1"/>
  <c r="G714" i="1"/>
  <c r="F714" i="1"/>
  <c r="E714" i="1"/>
  <c r="D714" i="1"/>
  <c r="D770" i="1"/>
  <c r="C770" i="1"/>
  <c r="H770" i="1"/>
  <c r="AD770" i="1" s="1"/>
  <c r="B771" i="1"/>
  <c r="G770" i="1"/>
  <c r="F770" i="1"/>
  <c r="E770" i="1"/>
  <c r="X713" i="1"/>
  <c r="AC713" i="1"/>
  <c r="AE713" i="1"/>
  <c r="AB713" i="1"/>
  <c r="AF713" i="1"/>
  <c r="AA713" i="1"/>
  <c r="Z713" i="1"/>
  <c r="AH713" i="1"/>
  <c r="Y713" i="1"/>
  <c r="AG713" i="1"/>
  <c r="AC769" i="1"/>
  <c r="AB769" i="1"/>
  <c r="AF769" i="1"/>
  <c r="AA769" i="1"/>
  <c r="Z769" i="1"/>
  <c r="AG769" i="1"/>
  <c r="AH769" i="1"/>
  <c r="Y769" i="1"/>
  <c r="AE769" i="1"/>
  <c r="X769" i="1"/>
  <c r="AG433" i="1"/>
  <c r="X433" i="1"/>
  <c r="AA433" i="1"/>
  <c r="Z433" i="1"/>
  <c r="Y433" i="1"/>
  <c r="AH433" i="1"/>
  <c r="AF433" i="1"/>
  <c r="AE433" i="1"/>
  <c r="AC433" i="1"/>
  <c r="AB433" i="1"/>
  <c r="F378" i="1"/>
  <c r="E378" i="1"/>
  <c r="D378" i="1"/>
  <c r="B379" i="1"/>
  <c r="C379" i="1" s="1"/>
  <c r="H378" i="1"/>
  <c r="AD378" i="1" s="1"/>
  <c r="G378" i="1"/>
  <c r="Z657" i="1"/>
  <c r="AF657" i="1"/>
  <c r="AE657" i="1"/>
  <c r="AG657" i="1"/>
  <c r="AB657" i="1"/>
  <c r="AC657" i="1"/>
  <c r="AA657" i="1"/>
  <c r="Y657" i="1"/>
  <c r="AH657" i="1"/>
  <c r="X657" i="1"/>
  <c r="F686" i="1"/>
  <c r="H686" i="1"/>
  <c r="AD686" i="1" s="1"/>
  <c r="B687" i="1"/>
  <c r="C687" i="1" s="1"/>
  <c r="G686" i="1"/>
  <c r="E686" i="1"/>
  <c r="D686" i="1"/>
  <c r="AC321" i="1"/>
  <c r="AB321" i="1"/>
  <c r="AA321" i="1"/>
  <c r="Z321" i="1"/>
  <c r="Y321" i="1"/>
  <c r="X321" i="1"/>
  <c r="AH321" i="1"/>
  <c r="AF321" i="1"/>
  <c r="AE321" i="1"/>
  <c r="AG321" i="1"/>
  <c r="H574" i="1"/>
  <c r="AD574" i="1" s="1"/>
  <c r="B575" i="1"/>
  <c r="C575" i="1" s="1"/>
  <c r="G574" i="1"/>
  <c r="F574" i="1"/>
  <c r="E574" i="1"/>
  <c r="D574" i="1"/>
  <c r="E518" i="1"/>
  <c r="D518" i="1"/>
  <c r="H518" i="1"/>
  <c r="AD518" i="1" s="1"/>
  <c r="B519" i="1"/>
  <c r="C519" i="1" s="1"/>
  <c r="G518" i="1"/>
  <c r="F518" i="1"/>
  <c r="H322" i="1"/>
  <c r="AD322" i="1" s="1"/>
  <c r="E322" i="1"/>
  <c r="D322" i="1"/>
  <c r="G322" i="1"/>
  <c r="F322" i="1"/>
  <c r="AB405" i="1"/>
  <c r="AA405" i="1"/>
  <c r="Z405" i="1"/>
  <c r="AC405" i="1"/>
  <c r="Y405" i="1"/>
  <c r="X405" i="1"/>
  <c r="AH405" i="1"/>
  <c r="AG405" i="1"/>
  <c r="AF405" i="1"/>
  <c r="AE405" i="1"/>
  <c r="AB461" i="1"/>
  <c r="AH461" i="1"/>
  <c r="Y461" i="1"/>
  <c r="AE461" i="1"/>
  <c r="AC461" i="1"/>
  <c r="AA461" i="1"/>
  <c r="Z461" i="1"/>
  <c r="X461" i="1"/>
  <c r="AG461" i="1"/>
  <c r="AF461" i="1"/>
  <c r="F602" i="1"/>
  <c r="H602" i="1"/>
  <c r="AD602" i="1" s="1"/>
  <c r="G602" i="1"/>
  <c r="B603" i="1"/>
  <c r="C603" i="1" s="1"/>
  <c r="E602" i="1"/>
  <c r="D602" i="1"/>
  <c r="AG629" i="1"/>
  <c r="X629" i="1"/>
  <c r="AE629" i="1"/>
  <c r="AH629" i="1"/>
  <c r="AF629" i="1"/>
  <c r="Z629" i="1"/>
  <c r="Y629" i="1"/>
  <c r="AB629" i="1"/>
  <c r="AA629" i="1"/>
  <c r="AC629" i="1"/>
  <c r="AG685" i="1"/>
  <c r="X685" i="1"/>
  <c r="AC685" i="1"/>
  <c r="AB685" i="1"/>
  <c r="Z685" i="1"/>
  <c r="AE685" i="1"/>
  <c r="AA685" i="1"/>
  <c r="Y685" i="1"/>
  <c r="AH685" i="1"/>
  <c r="AF685" i="1"/>
  <c r="AF517" i="1"/>
  <c r="AE517" i="1"/>
  <c r="AC517" i="1"/>
  <c r="AB517" i="1"/>
  <c r="AH517" i="1"/>
  <c r="AA517" i="1"/>
  <c r="Z517" i="1"/>
  <c r="AG517" i="1"/>
  <c r="Y517" i="1"/>
  <c r="X517" i="1"/>
  <c r="F630" i="1"/>
  <c r="D630" i="1"/>
  <c r="H630" i="1"/>
  <c r="AD630" i="1" s="1"/>
  <c r="E630" i="1"/>
  <c r="B631" i="1"/>
  <c r="C631" i="1" s="1"/>
  <c r="G630" i="1"/>
  <c r="F434" i="1"/>
  <c r="D434" i="1"/>
  <c r="B435" i="1"/>
  <c r="C435" i="1" s="1"/>
  <c r="H434" i="1"/>
  <c r="AD434" i="1" s="1"/>
  <c r="G434" i="1"/>
  <c r="E434" i="1"/>
  <c r="AH545" i="1"/>
  <c r="Y545" i="1"/>
  <c r="AG545" i="1"/>
  <c r="X545" i="1"/>
  <c r="Z545" i="1"/>
  <c r="AF545" i="1"/>
  <c r="AE545" i="1"/>
  <c r="AC545" i="1"/>
  <c r="AA545" i="1"/>
  <c r="AB545" i="1"/>
  <c r="AA489" i="1"/>
  <c r="Z489" i="1"/>
  <c r="AH489" i="1"/>
  <c r="Y489" i="1"/>
  <c r="AE489" i="1"/>
  <c r="AG489" i="1"/>
  <c r="AF489" i="1"/>
  <c r="AC489" i="1"/>
  <c r="AB489" i="1"/>
  <c r="X489" i="1"/>
  <c r="B463" i="1"/>
  <c r="C463" i="1" s="1"/>
  <c r="G462" i="1"/>
  <c r="F462" i="1"/>
  <c r="E462" i="1"/>
  <c r="D462" i="1"/>
  <c r="H462" i="1"/>
  <c r="AD462" i="1" s="1"/>
  <c r="B547" i="1"/>
  <c r="C547" i="1" s="1"/>
  <c r="G546" i="1"/>
  <c r="F546" i="1"/>
  <c r="H546" i="1"/>
  <c r="AD546" i="1" s="1"/>
  <c r="E546" i="1"/>
  <c r="D546" i="1"/>
  <c r="H490" i="1"/>
  <c r="AD490" i="1" s="1"/>
  <c r="B491" i="1"/>
  <c r="C491" i="1" s="1"/>
  <c r="G490" i="1"/>
  <c r="F490" i="1"/>
  <c r="D490" i="1"/>
  <c r="E490" i="1"/>
  <c r="G350" i="1"/>
  <c r="F350" i="1"/>
  <c r="B351" i="1"/>
  <c r="C351" i="1" s="1"/>
  <c r="E350" i="1"/>
  <c r="D350" i="1"/>
  <c r="H350" i="1"/>
  <c r="AD350" i="1" s="1"/>
  <c r="AG377" i="1"/>
  <c r="X377" i="1"/>
  <c r="AF377" i="1"/>
  <c r="AE377" i="1"/>
  <c r="AH377" i="1"/>
  <c r="AC377" i="1"/>
  <c r="AB377" i="1"/>
  <c r="AA377" i="1"/>
  <c r="Z377" i="1"/>
  <c r="Y377" i="1"/>
  <c r="AG601" i="1"/>
  <c r="X601" i="1"/>
  <c r="AH601" i="1"/>
  <c r="AF601" i="1"/>
  <c r="AE601" i="1"/>
  <c r="AC601" i="1"/>
  <c r="AB601" i="1"/>
  <c r="AA601" i="1"/>
  <c r="Z601" i="1"/>
  <c r="Y601" i="1"/>
  <c r="H406" i="1"/>
  <c r="AD406" i="1" s="1"/>
  <c r="E406" i="1"/>
  <c r="D406" i="1"/>
  <c r="B407" i="1"/>
  <c r="C407" i="1" s="1"/>
  <c r="G406" i="1"/>
  <c r="F406" i="1"/>
  <c r="H658" i="1"/>
  <c r="AD658" i="1" s="1"/>
  <c r="E658" i="1"/>
  <c r="D658" i="1"/>
  <c r="B659" i="1"/>
  <c r="C659" i="1" s="1"/>
  <c r="G658" i="1"/>
  <c r="F658" i="1"/>
  <c r="Z573" i="1"/>
  <c r="AH573" i="1"/>
  <c r="Y573" i="1"/>
  <c r="AG573" i="1"/>
  <c r="X573" i="1"/>
  <c r="AF573" i="1"/>
  <c r="AE573" i="1"/>
  <c r="AA573" i="1"/>
  <c r="AC573" i="1"/>
  <c r="AB573" i="1"/>
  <c r="AH349" i="1"/>
  <c r="Y349" i="1"/>
  <c r="AG349" i="1"/>
  <c r="X349" i="1"/>
  <c r="AF349" i="1"/>
  <c r="AE349" i="1"/>
  <c r="AC349" i="1"/>
  <c r="AB349" i="1"/>
  <c r="AA349" i="1"/>
  <c r="Z349" i="1"/>
  <c r="AC293" i="1"/>
  <c r="AB293" i="1"/>
  <c r="AA293" i="1"/>
  <c r="Z293" i="1"/>
  <c r="AH293" i="1"/>
  <c r="Y293" i="1"/>
  <c r="X293" i="1"/>
  <c r="AG293" i="1"/>
  <c r="AF293" i="1"/>
  <c r="AE293" i="1"/>
  <c r="AI573" i="1" l="1"/>
  <c r="AI601" i="1"/>
  <c r="AI489" i="1"/>
  <c r="AI545" i="1"/>
  <c r="AI517" i="1"/>
  <c r="AI629" i="1"/>
  <c r="AI657" i="1"/>
  <c r="AI741" i="1"/>
  <c r="AI321" i="1"/>
  <c r="AI433" i="1"/>
  <c r="AI293" i="1"/>
  <c r="AI349" i="1"/>
  <c r="AI377" i="1"/>
  <c r="AI685" i="1"/>
  <c r="AI461" i="1"/>
  <c r="AI405" i="1"/>
  <c r="AI713" i="1"/>
  <c r="AI769" i="1"/>
  <c r="AG742" i="1"/>
  <c r="X742" i="1"/>
  <c r="AC742" i="1"/>
  <c r="AF742" i="1"/>
  <c r="AB742" i="1"/>
  <c r="AE742" i="1"/>
  <c r="AA742" i="1"/>
  <c r="Z742" i="1"/>
  <c r="AH742" i="1"/>
  <c r="Y742" i="1"/>
  <c r="G771" i="1"/>
  <c r="F771" i="1"/>
  <c r="E771" i="1"/>
  <c r="D771" i="1"/>
  <c r="C771" i="1"/>
  <c r="H771" i="1"/>
  <c r="AD771" i="1" s="1"/>
  <c r="B772" i="1"/>
  <c r="C715" i="1"/>
  <c r="B716" i="1"/>
  <c r="H715" i="1"/>
  <c r="AD715" i="1" s="1"/>
  <c r="G715" i="1"/>
  <c r="F715" i="1"/>
  <c r="E715" i="1"/>
  <c r="D715" i="1"/>
  <c r="AG770" i="1"/>
  <c r="X770" i="1"/>
  <c r="AA770" i="1"/>
  <c r="AF770" i="1"/>
  <c r="AE770" i="1"/>
  <c r="AH770" i="1"/>
  <c r="AC770" i="1"/>
  <c r="Z770" i="1"/>
  <c r="AB770" i="1"/>
  <c r="Y770" i="1"/>
  <c r="AC714" i="1"/>
  <c r="AB714" i="1"/>
  <c r="AA714" i="1"/>
  <c r="AH714" i="1"/>
  <c r="AG714" i="1"/>
  <c r="Z714" i="1"/>
  <c r="X714" i="1"/>
  <c r="Y714" i="1"/>
  <c r="AF714" i="1"/>
  <c r="AE714" i="1"/>
  <c r="E743" i="1"/>
  <c r="D743" i="1"/>
  <c r="G743" i="1"/>
  <c r="C743" i="1"/>
  <c r="H743" i="1"/>
  <c r="AD743" i="1" s="1"/>
  <c r="B744" i="1"/>
  <c r="F743" i="1"/>
  <c r="E351" i="1"/>
  <c r="D351" i="1"/>
  <c r="F351" i="1"/>
  <c r="H351" i="1"/>
  <c r="AD351" i="1" s="1"/>
  <c r="G351" i="1"/>
  <c r="D491" i="1"/>
  <c r="B492" i="1"/>
  <c r="C492" i="1" s="1"/>
  <c r="G491" i="1"/>
  <c r="F491" i="1"/>
  <c r="E491" i="1"/>
  <c r="H491" i="1"/>
  <c r="AD491" i="1" s="1"/>
  <c r="D603" i="1"/>
  <c r="E603" i="1"/>
  <c r="H603" i="1"/>
  <c r="AD603" i="1" s="1"/>
  <c r="G603" i="1"/>
  <c r="B604" i="1"/>
  <c r="C604" i="1" s="1"/>
  <c r="F603" i="1"/>
  <c r="B632" i="1"/>
  <c r="C632" i="1" s="1"/>
  <c r="G631" i="1"/>
  <c r="H631" i="1"/>
  <c r="AD631" i="1" s="1"/>
  <c r="F631" i="1"/>
  <c r="E631" i="1"/>
  <c r="D631" i="1"/>
  <c r="AA378" i="1"/>
  <c r="Z378" i="1"/>
  <c r="AH378" i="1"/>
  <c r="Y378" i="1"/>
  <c r="AB378" i="1"/>
  <c r="X378" i="1"/>
  <c r="AG378" i="1"/>
  <c r="AF378" i="1"/>
  <c r="AE378" i="1"/>
  <c r="AC378" i="1"/>
  <c r="AA434" i="1"/>
  <c r="AH434" i="1"/>
  <c r="X434" i="1"/>
  <c r="AG434" i="1"/>
  <c r="AF434" i="1"/>
  <c r="AE434" i="1"/>
  <c r="AC434" i="1"/>
  <c r="AB434" i="1"/>
  <c r="Z434" i="1"/>
  <c r="Y434" i="1"/>
  <c r="AA602" i="1"/>
  <c r="AE602" i="1"/>
  <c r="AC602" i="1"/>
  <c r="AB602" i="1"/>
  <c r="Y602" i="1"/>
  <c r="X602" i="1"/>
  <c r="AH602" i="1"/>
  <c r="AG602" i="1"/>
  <c r="AF602" i="1"/>
  <c r="Z602" i="1"/>
  <c r="F687" i="1"/>
  <c r="E687" i="1"/>
  <c r="G687" i="1"/>
  <c r="D687" i="1"/>
  <c r="B688" i="1"/>
  <c r="C688" i="1" s="1"/>
  <c r="H687" i="1"/>
  <c r="AD687" i="1" s="1"/>
  <c r="H379" i="1"/>
  <c r="AD379" i="1" s="1"/>
  <c r="B380" i="1"/>
  <c r="C380" i="1" s="1"/>
  <c r="G379" i="1"/>
  <c r="D379" i="1"/>
  <c r="F379" i="1"/>
  <c r="E379" i="1"/>
  <c r="G435" i="1"/>
  <c r="F435" i="1"/>
  <c r="B436" i="1"/>
  <c r="C436" i="1" s="1"/>
  <c r="E435" i="1"/>
  <c r="H435" i="1"/>
  <c r="AD435" i="1" s="1"/>
  <c r="D435" i="1"/>
  <c r="AA630" i="1"/>
  <c r="AH630" i="1"/>
  <c r="Y630" i="1"/>
  <c r="AG630" i="1"/>
  <c r="AF630" i="1"/>
  <c r="AE630" i="1"/>
  <c r="AC630" i="1"/>
  <c r="Z630" i="1"/>
  <c r="X630" i="1"/>
  <c r="AB630" i="1"/>
  <c r="H519" i="1"/>
  <c r="AD519" i="1" s="1"/>
  <c r="B520" i="1"/>
  <c r="C520" i="1" s="1"/>
  <c r="G519" i="1"/>
  <c r="F519" i="1"/>
  <c r="E519" i="1"/>
  <c r="D519" i="1"/>
  <c r="E575" i="1"/>
  <c r="D575" i="1"/>
  <c r="H575" i="1"/>
  <c r="AD575" i="1" s="1"/>
  <c r="B576" i="1"/>
  <c r="C576" i="1" s="1"/>
  <c r="G575" i="1"/>
  <c r="F575" i="1"/>
  <c r="AA686" i="1"/>
  <c r="AG686" i="1"/>
  <c r="X686" i="1"/>
  <c r="AF686" i="1"/>
  <c r="AC686" i="1"/>
  <c r="AB686" i="1"/>
  <c r="Z686" i="1"/>
  <c r="AE686" i="1"/>
  <c r="Y686" i="1"/>
  <c r="AH686" i="1"/>
  <c r="Z518" i="1"/>
  <c r="AH518" i="1"/>
  <c r="Y518" i="1"/>
  <c r="AG518" i="1"/>
  <c r="X518" i="1"/>
  <c r="AF518" i="1"/>
  <c r="AA518" i="1"/>
  <c r="AE518" i="1"/>
  <c r="AC518" i="1"/>
  <c r="AB518" i="1"/>
  <c r="AC574" i="1"/>
  <c r="AB574" i="1"/>
  <c r="AA574" i="1"/>
  <c r="AE574" i="1"/>
  <c r="Z574" i="1"/>
  <c r="AG574" i="1"/>
  <c r="AF574" i="1"/>
  <c r="Y574" i="1"/>
  <c r="X574" i="1"/>
  <c r="AH574" i="1"/>
  <c r="AC658" i="1"/>
  <c r="Z658" i="1"/>
  <c r="AH658" i="1"/>
  <c r="Y658" i="1"/>
  <c r="AG658" i="1"/>
  <c r="AA658" i="1"/>
  <c r="X658" i="1"/>
  <c r="AB658" i="1"/>
  <c r="AF658" i="1"/>
  <c r="AE658" i="1"/>
  <c r="AF462" i="1"/>
  <c r="AB462" i="1"/>
  <c r="AE462" i="1"/>
  <c r="AC462" i="1"/>
  <c r="AA462" i="1"/>
  <c r="Z462" i="1"/>
  <c r="AH462" i="1"/>
  <c r="AG462" i="1"/>
  <c r="Y462" i="1"/>
  <c r="X462" i="1"/>
  <c r="E407" i="1"/>
  <c r="D407" i="1"/>
  <c r="H407" i="1"/>
  <c r="AD407" i="1" s="1"/>
  <c r="G407" i="1"/>
  <c r="F407" i="1"/>
  <c r="B408" i="1"/>
  <c r="C408" i="1" s="1"/>
  <c r="AE350" i="1"/>
  <c r="AC350" i="1"/>
  <c r="AB350" i="1"/>
  <c r="AA350" i="1"/>
  <c r="Z350" i="1"/>
  <c r="AG350" i="1"/>
  <c r="AF350" i="1"/>
  <c r="Y350" i="1"/>
  <c r="X350" i="1"/>
  <c r="AH350" i="1"/>
  <c r="AF406" i="1"/>
  <c r="AE406" i="1"/>
  <c r="AC406" i="1"/>
  <c r="AG406" i="1"/>
  <c r="AB406" i="1"/>
  <c r="AA406" i="1"/>
  <c r="Z406" i="1"/>
  <c r="Y406" i="1"/>
  <c r="X406" i="1"/>
  <c r="AH406" i="1"/>
  <c r="AE490" i="1"/>
  <c r="AC490" i="1"/>
  <c r="AB490" i="1"/>
  <c r="Y490" i="1"/>
  <c r="AH490" i="1"/>
  <c r="AA490" i="1"/>
  <c r="Z490" i="1"/>
  <c r="X490" i="1"/>
  <c r="AG490" i="1"/>
  <c r="AF490" i="1"/>
  <c r="B548" i="1"/>
  <c r="C548" i="1" s="1"/>
  <c r="H547" i="1"/>
  <c r="AD547" i="1" s="1"/>
  <c r="G547" i="1"/>
  <c r="E547" i="1"/>
  <c r="D547" i="1"/>
  <c r="F547" i="1"/>
  <c r="AB546" i="1"/>
  <c r="AA546" i="1"/>
  <c r="Y546" i="1"/>
  <c r="X546" i="1"/>
  <c r="AH546" i="1"/>
  <c r="AG546" i="1"/>
  <c r="AC546" i="1"/>
  <c r="AF546" i="1"/>
  <c r="AE546" i="1"/>
  <c r="Z546" i="1"/>
  <c r="AG322" i="1"/>
  <c r="X322" i="1"/>
  <c r="AF322" i="1"/>
  <c r="AE322" i="1"/>
  <c r="AC322" i="1"/>
  <c r="AH322" i="1"/>
  <c r="AB322" i="1"/>
  <c r="AA322" i="1"/>
  <c r="Z322" i="1"/>
  <c r="Y322" i="1"/>
  <c r="H659" i="1"/>
  <c r="AD659" i="1" s="1"/>
  <c r="B660" i="1"/>
  <c r="C660" i="1" s="1"/>
  <c r="G659" i="1"/>
  <c r="F659" i="1"/>
  <c r="E659" i="1"/>
  <c r="D659" i="1"/>
  <c r="E463" i="1"/>
  <c r="G463" i="1"/>
  <c r="F463" i="1"/>
  <c r="D463" i="1"/>
  <c r="H463" i="1"/>
  <c r="AD463" i="1" s="1"/>
  <c r="B464" i="1"/>
  <c r="C464" i="1" s="1"/>
  <c r="AI322" i="1" l="1"/>
  <c r="AI406" i="1"/>
  <c r="AI630" i="1"/>
  <c r="AI462" i="1"/>
  <c r="AI378" i="1"/>
  <c r="AI350" i="1"/>
  <c r="AI658" i="1"/>
  <c r="AI714" i="1"/>
  <c r="AI490" i="1"/>
  <c r="AI546" i="1"/>
  <c r="AI574" i="1"/>
  <c r="AI518" i="1"/>
  <c r="AI686" i="1"/>
  <c r="AI602" i="1"/>
  <c r="AI434" i="1"/>
  <c r="AI770" i="1"/>
  <c r="AI742" i="1"/>
  <c r="Y715" i="1"/>
  <c r="AG715" i="1"/>
  <c r="Z715" i="1"/>
  <c r="X715" i="1"/>
  <c r="AF715" i="1"/>
  <c r="AE715" i="1"/>
  <c r="AA715" i="1"/>
  <c r="AC715" i="1"/>
  <c r="AB715" i="1"/>
  <c r="AH715" i="1"/>
  <c r="C744" i="1"/>
  <c r="H744" i="1"/>
  <c r="AD744" i="1" s="1"/>
  <c r="G744" i="1"/>
  <c r="B745" i="1"/>
  <c r="F744" i="1"/>
  <c r="E744" i="1"/>
  <c r="D744" i="1"/>
  <c r="B717" i="1"/>
  <c r="G716" i="1"/>
  <c r="F716" i="1"/>
  <c r="E716" i="1"/>
  <c r="D716" i="1"/>
  <c r="C716" i="1"/>
  <c r="H716" i="1"/>
  <c r="AD716" i="1" s="1"/>
  <c r="AF743" i="1"/>
  <c r="AE743" i="1"/>
  <c r="AC743" i="1"/>
  <c r="AH743" i="1"/>
  <c r="AB743" i="1"/>
  <c r="AA743" i="1"/>
  <c r="Z743" i="1"/>
  <c r="AG743" i="1"/>
  <c r="X743" i="1"/>
  <c r="Y743" i="1"/>
  <c r="C772" i="1"/>
  <c r="H772" i="1"/>
  <c r="AD772" i="1" s="1"/>
  <c r="B773" i="1"/>
  <c r="G772" i="1"/>
  <c r="F772" i="1"/>
  <c r="E772" i="1"/>
  <c r="D772" i="1"/>
  <c r="AG771" i="1"/>
  <c r="X771" i="1"/>
  <c r="AC771" i="1"/>
  <c r="AF771" i="1"/>
  <c r="AB771" i="1"/>
  <c r="AE771" i="1"/>
  <c r="AA771" i="1"/>
  <c r="Z771" i="1"/>
  <c r="AH771" i="1"/>
  <c r="Y771" i="1"/>
  <c r="AE379" i="1"/>
  <c r="AC379" i="1"/>
  <c r="AB379" i="1"/>
  <c r="AF379" i="1"/>
  <c r="AA379" i="1"/>
  <c r="Z379" i="1"/>
  <c r="Y379" i="1"/>
  <c r="X379" i="1"/>
  <c r="AH379" i="1"/>
  <c r="AG379" i="1"/>
  <c r="AE687" i="1"/>
  <c r="AA687" i="1"/>
  <c r="Z687" i="1"/>
  <c r="AG687" i="1"/>
  <c r="X687" i="1"/>
  <c r="AC687" i="1"/>
  <c r="AB687" i="1"/>
  <c r="Y687" i="1"/>
  <c r="AH687" i="1"/>
  <c r="AF687" i="1"/>
  <c r="AE603" i="1"/>
  <c r="Z603" i="1"/>
  <c r="Y603" i="1"/>
  <c r="AH603" i="1"/>
  <c r="X603" i="1"/>
  <c r="AF603" i="1"/>
  <c r="AC603" i="1"/>
  <c r="AA603" i="1"/>
  <c r="AG603" i="1"/>
  <c r="AB603" i="1"/>
  <c r="B493" i="1"/>
  <c r="C493" i="1" s="1"/>
  <c r="G492" i="1"/>
  <c r="F492" i="1"/>
  <c r="E492" i="1"/>
  <c r="H492" i="1"/>
  <c r="AD492" i="1" s="1"/>
  <c r="D492" i="1"/>
  <c r="AF547" i="1"/>
  <c r="AE547" i="1"/>
  <c r="Y547" i="1"/>
  <c r="Z547" i="1"/>
  <c r="X547" i="1"/>
  <c r="AH547" i="1"/>
  <c r="AA547" i="1"/>
  <c r="AG547" i="1"/>
  <c r="AC547" i="1"/>
  <c r="AB547" i="1"/>
  <c r="H408" i="1"/>
  <c r="AD408" i="1" s="1"/>
  <c r="B409" i="1"/>
  <c r="C409" i="1" s="1"/>
  <c r="G408" i="1"/>
  <c r="F408" i="1"/>
  <c r="E408" i="1"/>
  <c r="D408" i="1"/>
  <c r="D688" i="1"/>
  <c r="H688" i="1"/>
  <c r="AD688" i="1" s="1"/>
  <c r="F688" i="1"/>
  <c r="B689" i="1"/>
  <c r="C689" i="1" s="1"/>
  <c r="G688" i="1"/>
  <c r="E688" i="1"/>
  <c r="F660" i="1"/>
  <c r="D660" i="1"/>
  <c r="B661" i="1"/>
  <c r="C661" i="1" s="1"/>
  <c r="H660" i="1"/>
  <c r="AD660" i="1" s="1"/>
  <c r="G660" i="1"/>
  <c r="E660" i="1"/>
  <c r="E548" i="1"/>
  <c r="D548" i="1"/>
  <c r="B549" i="1"/>
  <c r="C549" i="1" s="1"/>
  <c r="H548" i="1"/>
  <c r="AD548" i="1" s="1"/>
  <c r="F548" i="1"/>
  <c r="G548" i="1"/>
  <c r="AE631" i="1"/>
  <c r="AB631" i="1"/>
  <c r="AG631" i="1"/>
  <c r="AF631" i="1"/>
  <c r="Y631" i="1"/>
  <c r="X631" i="1"/>
  <c r="AA631" i="1"/>
  <c r="Z631" i="1"/>
  <c r="AC631" i="1"/>
  <c r="AH631" i="1"/>
  <c r="AG659" i="1"/>
  <c r="X659" i="1"/>
  <c r="AC659" i="1"/>
  <c r="AB659" i="1"/>
  <c r="Z659" i="1"/>
  <c r="AH659" i="1"/>
  <c r="AE659" i="1"/>
  <c r="AF659" i="1"/>
  <c r="AA659" i="1"/>
  <c r="Y659" i="1"/>
  <c r="AE435" i="1"/>
  <c r="AC435" i="1"/>
  <c r="AB435" i="1"/>
  <c r="AA435" i="1"/>
  <c r="X435" i="1"/>
  <c r="AH435" i="1"/>
  <c r="AG435" i="1"/>
  <c r="Y435" i="1"/>
  <c r="AF435" i="1"/>
  <c r="Z435" i="1"/>
  <c r="Z351" i="1"/>
  <c r="AH351" i="1"/>
  <c r="Y351" i="1"/>
  <c r="AC351" i="1"/>
  <c r="AB351" i="1"/>
  <c r="AA351" i="1"/>
  <c r="X351" i="1"/>
  <c r="AE351" i="1"/>
  <c r="AG351" i="1"/>
  <c r="AF351" i="1"/>
  <c r="Z407" i="1"/>
  <c r="AH407" i="1"/>
  <c r="Y407" i="1"/>
  <c r="AG407" i="1"/>
  <c r="X407" i="1"/>
  <c r="AF407" i="1"/>
  <c r="AE407" i="1"/>
  <c r="AC407" i="1"/>
  <c r="AB407" i="1"/>
  <c r="AA407" i="1"/>
  <c r="F576" i="1"/>
  <c r="E576" i="1"/>
  <c r="D576" i="1"/>
  <c r="H576" i="1"/>
  <c r="AD576" i="1" s="1"/>
  <c r="B577" i="1"/>
  <c r="C577" i="1" s="1"/>
  <c r="G576" i="1"/>
  <c r="H520" i="1"/>
  <c r="AD520" i="1" s="1"/>
  <c r="B521" i="1"/>
  <c r="C521" i="1" s="1"/>
  <c r="G520" i="1"/>
  <c r="E520" i="1"/>
  <c r="D520" i="1"/>
  <c r="F520" i="1"/>
  <c r="B633" i="1"/>
  <c r="C633" i="1" s="1"/>
  <c r="E632" i="1"/>
  <c r="H632" i="1"/>
  <c r="AD632" i="1" s="1"/>
  <c r="G632" i="1"/>
  <c r="D632" i="1"/>
  <c r="F632" i="1"/>
  <c r="AH491" i="1"/>
  <c r="Y491" i="1"/>
  <c r="AG491" i="1"/>
  <c r="X491" i="1"/>
  <c r="AF491" i="1"/>
  <c r="AB491" i="1"/>
  <c r="Z491" i="1"/>
  <c r="AA491" i="1"/>
  <c r="AE491" i="1"/>
  <c r="AC491" i="1"/>
  <c r="H464" i="1"/>
  <c r="AD464" i="1" s="1"/>
  <c r="E464" i="1"/>
  <c r="G464" i="1"/>
  <c r="F464" i="1"/>
  <c r="D464" i="1"/>
  <c r="B465" i="1"/>
  <c r="C465" i="1" s="1"/>
  <c r="Z463" i="1"/>
  <c r="AF463" i="1"/>
  <c r="AE463" i="1"/>
  <c r="AC463" i="1"/>
  <c r="AB463" i="1"/>
  <c r="AA463" i="1"/>
  <c r="AH463" i="1"/>
  <c r="AG463" i="1"/>
  <c r="Y463" i="1"/>
  <c r="X463" i="1"/>
  <c r="AG575" i="1"/>
  <c r="X575" i="1"/>
  <c r="AF575" i="1"/>
  <c r="AE575" i="1"/>
  <c r="AC575" i="1"/>
  <c r="AB575" i="1"/>
  <c r="Y575" i="1"/>
  <c r="AH575" i="1"/>
  <c r="AA575" i="1"/>
  <c r="Z575" i="1"/>
  <c r="AC519" i="1"/>
  <c r="AB519" i="1"/>
  <c r="AA519" i="1"/>
  <c r="Z519" i="1"/>
  <c r="AG519" i="1"/>
  <c r="AF519" i="1"/>
  <c r="AH519" i="1"/>
  <c r="AE519" i="1"/>
  <c r="Y519" i="1"/>
  <c r="X519" i="1"/>
  <c r="D436" i="1"/>
  <c r="B437" i="1"/>
  <c r="C437" i="1" s="1"/>
  <c r="E436" i="1"/>
  <c r="H436" i="1"/>
  <c r="AD436" i="1" s="1"/>
  <c r="G436" i="1"/>
  <c r="F436" i="1"/>
  <c r="D380" i="1"/>
  <c r="G380" i="1"/>
  <c r="F380" i="1"/>
  <c r="E380" i="1"/>
  <c r="H380" i="1"/>
  <c r="AD380" i="1" s="1"/>
  <c r="D604" i="1"/>
  <c r="H604" i="1"/>
  <c r="AD604" i="1" s="1"/>
  <c r="B605" i="1"/>
  <c r="C605" i="1" s="1"/>
  <c r="G604" i="1"/>
  <c r="F604" i="1"/>
  <c r="E604" i="1"/>
  <c r="AI463" i="1" l="1"/>
  <c r="AI519" i="1"/>
  <c r="AI379" i="1"/>
  <c r="AI407" i="1"/>
  <c r="AI435" i="1"/>
  <c r="AI687" i="1"/>
  <c r="AI491" i="1"/>
  <c r="AI659" i="1"/>
  <c r="AI575" i="1"/>
  <c r="AI351" i="1"/>
  <c r="AI547" i="1"/>
  <c r="AI603" i="1"/>
  <c r="AI771" i="1"/>
  <c r="AI743" i="1"/>
  <c r="AI715" i="1"/>
  <c r="AI631" i="1"/>
  <c r="AF744" i="1"/>
  <c r="AE744" i="1"/>
  <c r="AA744" i="1"/>
  <c r="AC744" i="1"/>
  <c r="Z744" i="1"/>
  <c r="AB744" i="1"/>
  <c r="AH744" i="1"/>
  <c r="Y744" i="1"/>
  <c r="AG744" i="1"/>
  <c r="X744" i="1"/>
  <c r="E717" i="1"/>
  <c r="D717" i="1"/>
  <c r="C717" i="1"/>
  <c r="H717" i="1"/>
  <c r="AD717" i="1" s="1"/>
  <c r="B718" i="1"/>
  <c r="G717" i="1"/>
  <c r="F717" i="1"/>
  <c r="AE716" i="1"/>
  <c r="AF716" i="1"/>
  <c r="AC716" i="1"/>
  <c r="X716" i="1"/>
  <c r="AB716" i="1"/>
  <c r="AA716" i="1"/>
  <c r="Z716" i="1"/>
  <c r="AH716" i="1"/>
  <c r="Y716" i="1"/>
  <c r="AG716" i="1"/>
  <c r="F773" i="1"/>
  <c r="E773" i="1"/>
  <c r="D773" i="1"/>
  <c r="C773" i="1"/>
  <c r="H773" i="1"/>
  <c r="AD773" i="1" s="1"/>
  <c r="B774" i="1"/>
  <c r="G773" i="1"/>
  <c r="X772" i="1"/>
  <c r="Y772" i="1"/>
  <c r="AF772" i="1"/>
  <c r="AE772" i="1"/>
  <c r="AC772" i="1"/>
  <c r="AB772" i="1"/>
  <c r="AA772" i="1"/>
  <c r="Z772" i="1"/>
  <c r="AG772" i="1"/>
  <c r="AH772" i="1"/>
  <c r="D745" i="1"/>
  <c r="C745" i="1"/>
  <c r="H745" i="1"/>
  <c r="AD745" i="1" s="1"/>
  <c r="B746" i="1"/>
  <c r="G745" i="1"/>
  <c r="F745" i="1"/>
  <c r="E745" i="1"/>
  <c r="H549" i="1"/>
  <c r="AD549" i="1" s="1"/>
  <c r="B550" i="1"/>
  <c r="C550" i="1" s="1"/>
  <c r="G549" i="1"/>
  <c r="E549" i="1"/>
  <c r="D549" i="1"/>
  <c r="F549" i="1"/>
  <c r="AH380" i="1"/>
  <c r="Y380" i="1"/>
  <c r="AG380" i="1"/>
  <c r="X380" i="1"/>
  <c r="AF380" i="1"/>
  <c r="AE380" i="1"/>
  <c r="AC380" i="1"/>
  <c r="AB380" i="1"/>
  <c r="AA380" i="1"/>
  <c r="Z380" i="1"/>
  <c r="AH436" i="1"/>
  <c r="Y436" i="1"/>
  <c r="AA436" i="1"/>
  <c r="Z436" i="1"/>
  <c r="X436" i="1"/>
  <c r="AE436" i="1"/>
  <c r="AC436" i="1"/>
  <c r="AB436" i="1"/>
  <c r="AF436" i="1"/>
  <c r="AG436" i="1"/>
  <c r="AC464" i="1"/>
  <c r="Z464" i="1"/>
  <c r="AF464" i="1"/>
  <c r="AE464" i="1"/>
  <c r="AB464" i="1"/>
  <c r="AA464" i="1"/>
  <c r="AH464" i="1"/>
  <c r="AG464" i="1"/>
  <c r="Y464" i="1"/>
  <c r="X464" i="1"/>
  <c r="B634" i="1"/>
  <c r="C634" i="1" s="1"/>
  <c r="E633" i="1"/>
  <c r="H633" i="1"/>
  <c r="AD633" i="1" s="1"/>
  <c r="G633" i="1"/>
  <c r="F633" i="1"/>
  <c r="D633" i="1"/>
  <c r="H577" i="1"/>
  <c r="AD577" i="1" s="1"/>
  <c r="B578" i="1"/>
  <c r="C578" i="1" s="1"/>
  <c r="G577" i="1"/>
  <c r="F577" i="1"/>
  <c r="E577" i="1"/>
  <c r="D577" i="1"/>
  <c r="AF632" i="1"/>
  <c r="AA632" i="1"/>
  <c r="Y632" i="1"/>
  <c r="AH632" i="1"/>
  <c r="AG632" i="1"/>
  <c r="AE632" i="1"/>
  <c r="AC632" i="1"/>
  <c r="X632" i="1"/>
  <c r="AB632" i="1"/>
  <c r="Z632" i="1"/>
  <c r="AA576" i="1"/>
  <c r="Z576" i="1"/>
  <c r="AH576" i="1"/>
  <c r="Y576" i="1"/>
  <c r="AG576" i="1"/>
  <c r="AF576" i="1"/>
  <c r="AE576" i="1"/>
  <c r="AC576" i="1"/>
  <c r="AB576" i="1"/>
  <c r="X576" i="1"/>
  <c r="B690" i="1"/>
  <c r="C690" i="1" s="1"/>
  <c r="G689" i="1"/>
  <c r="D689" i="1"/>
  <c r="F689" i="1"/>
  <c r="E689" i="1"/>
  <c r="H689" i="1"/>
  <c r="AD689" i="1" s="1"/>
  <c r="AB492" i="1"/>
  <c r="AA492" i="1"/>
  <c r="Z492" i="1"/>
  <c r="AG492" i="1"/>
  <c r="AE492" i="1"/>
  <c r="AC492" i="1"/>
  <c r="AH492" i="1"/>
  <c r="AF492" i="1"/>
  <c r="Y492" i="1"/>
  <c r="X492" i="1"/>
  <c r="B438" i="1"/>
  <c r="C438" i="1" s="1"/>
  <c r="G437" i="1"/>
  <c r="H437" i="1"/>
  <c r="AD437" i="1" s="1"/>
  <c r="F437" i="1"/>
  <c r="E437" i="1"/>
  <c r="D437" i="1"/>
  <c r="H409" i="1"/>
  <c r="AD409" i="1" s="1"/>
  <c r="G409" i="1"/>
  <c r="F409" i="1"/>
  <c r="D409" i="1"/>
  <c r="E409" i="1"/>
  <c r="AG520" i="1"/>
  <c r="X520" i="1"/>
  <c r="AF520" i="1"/>
  <c r="AE520" i="1"/>
  <c r="AC520" i="1"/>
  <c r="AA520" i="1"/>
  <c r="Y520" i="1"/>
  <c r="AH520" i="1"/>
  <c r="AB520" i="1"/>
  <c r="Z520" i="1"/>
  <c r="H465" i="1"/>
  <c r="AD465" i="1" s="1"/>
  <c r="F465" i="1"/>
  <c r="E465" i="1"/>
  <c r="D465" i="1"/>
  <c r="B466" i="1"/>
  <c r="C466" i="1" s="1"/>
  <c r="G465" i="1"/>
  <c r="AA660" i="1"/>
  <c r="AG660" i="1"/>
  <c r="X660" i="1"/>
  <c r="AF660" i="1"/>
  <c r="AC660" i="1"/>
  <c r="Z660" i="1"/>
  <c r="AE660" i="1"/>
  <c r="AB660" i="1"/>
  <c r="Y660" i="1"/>
  <c r="AH660" i="1"/>
  <c r="AH688" i="1"/>
  <c r="Y688" i="1"/>
  <c r="AE688" i="1"/>
  <c r="AC688" i="1"/>
  <c r="AA688" i="1"/>
  <c r="AB688" i="1"/>
  <c r="Z688" i="1"/>
  <c r="AG688" i="1"/>
  <c r="AF688" i="1"/>
  <c r="X688" i="1"/>
  <c r="AC408" i="1"/>
  <c r="AB408" i="1"/>
  <c r="AA408" i="1"/>
  <c r="Y408" i="1"/>
  <c r="X408" i="1"/>
  <c r="AH408" i="1"/>
  <c r="AG408" i="1"/>
  <c r="AF408" i="1"/>
  <c r="AE408" i="1"/>
  <c r="Z408" i="1"/>
  <c r="AH604" i="1"/>
  <c r="Y604" i="1"/>
  <c r="AG604" i="1"/>
  <c r="AF604" i="1"/>
  <c r="AE604" i="1"/>
  <c r="X604" i="1"/>
  <c r="Z604" i="1"/>
  <c r="AC604" i="1"/>
  <c r="AB604" i="1"/>
  <c r="AA604" i="1"/>
  <c r="F661" i="1"/>
  <c r="E661" i="1"/>
  <c r="G661" i="1"/>
  <c r="B662" i="1"/>
  <c r="C662" i="1" s="1"/>
  <c r="H661" i="1"/>
  <c r="AD661" i="1" s="1"/>
  <c r="D661" i="1"/>
  <c r="B606" i="1"/>
  <c r="C606" i="1" s="1"/>
  <c r="G605" i="1"/>
  <c r="H605" i="1"/>
  <c r="AD605" i="1" s="1"/>
  <c r="F605" i="1"/>
  <c r="E605" i="1"/>
  <c r="D605" i="1"/>
  <c r="F521" i="1"/>
  <c r="E521" i="1"/>
  <c r="D521" i="1"/>
  <c r="B522" i="1"/>
  <c r="C522" i="1" s="1"/>
  <c r="H521" i="1"/>
  <c r="AD521" i="1" s="1"/>
  <c r="G521" i="1"/>
  <c r="Z548" i="1"/>
  <c r="AH548" i="1"/>
  <c r="Y548" i="1"/>
  <c r="X548" i="1"/>
  <c r="AB548" i="1"/>
  <c r="AA548" i="1"/>
  <c r="AC548" i="1"/>
  <c r="AG548" i="1"/>
  <c r="AF548" i="1"/>
  <c r="AE548" i="1"/>
  <c r="H493" i="1"/>
  <c r="AD493" i="1" s="1"/>
  <c r="F493" i="1"/>
  <c r="E493" i="1"/>
  <c r="B494" i="1"/>
  <c r="C494" i="1" s="1"/>
  <c r="G493" i="1"/>
  <c r="D493" i="1"/>
  <c r="AI688" i="1" l="1"/>
  <c r="AI744" i="1"/>
  <c r="AI604" i="1"/>
  <c r="AI548" i="1"/>
  <c r="AI492" i="1"/>
  <c r="AI576" i="1"/>
  <c r="AI632" i="1"/>
  <c r="AI464" i="1"/>
  <c r="AI772" i="1"/>
  <c r="AI408" i="1"/>
  <c r="AI660" i="1"/>
  <c r="AI436" i="1"/>
  <c r="AI380" i="1"/>
  <c r="AI716" i="1"/>
  <c r="AI520" i="1"/>
  <c r="E746" i="1"/>
  <c r="D746" i="1"/>
  <c r="C746" i="1"/>
  <c r="H746" i="1"/>
  <c r="AD746" i="1" s="1"/>
  <c r="B747" i="1"/>
  <c r="G746" i="1"/>
  <c r="F746" i="1"/>
  <c r="F718" i="1"/>
  <c r="E718" i="1"/>
  <c r="D718" i="1"/>
  <c r="C718" i="1"/>
  <c r="H718" i="1"/>
  <c r="AD718" i="1" s="1"/>
  <c r="B719" i="1"/>
  <c r="G718" i="1"/>
  <c r="AF717" i="1"/>
  <c r="AE717" i="1"/>
  <c r="AC717" i="1"/>
  <c r="AB717" i="1"/>
  <c r="AH717" i="1"/>
  <c r="Z717" i="1"/>
  <c r="Y717" i="1"/>
  <c r="AA717" i="1"/>
  <c r="AG717" i="1"/>
  <c r="X717" i="1"/>
  <c r="AG745" i="1"/>
  <c r="AE745" i="1"/>
  <c r="X745" i="1"/>
  <c r="AC745" i="1"/>
  <c r="AF745" i="1"/>
  <c r="AB745" i="1"/>
  <c r="AA745" i="1"/>
  <c r="Z745" i="1"/>
  <c r="AH745" i="1"/>
  <c r="Y745" i="1"/>
  <c r="X773" i="1"/>
  <c r="AF773" i="1"/>
  <c r="AE773" i="1"/>
  <c r="AA773" i="1"/>
  <c r="AC773" i="1"/>
  <c r="Z773" i="1"/>
  <c r="AB773" i="1"/>
  <c r="AH773" i="1"/>
  <c r="Y773" i="1"/>
  <c r="AG773" i="1"/>
  <c r="F774" i="1"/>
  <c r="E774" i="1"/>
  <c r="D774" i="1"/>
  <c r="C774" i="1"/>
  <c r="H774" i="1"/>
  <c r="AD774" i="1" s="1"/>
  <c r="B775" i="1"/>
  <c r="G774" i="1"/>
  <c r="E494" i="1"/>
  <c r="D494" i="1"/>
  <c r="B495" i="1"/>
  <c r="C495" i="1" s="1"/>
  <c r="H494" i="1"/>
  <c r="AD494" i="1" s="1"/>
  <c r="G494" i="1"/>
  <c r="F494" i="1"/>
  <c r="AB605" i="1"/>
  <c r="AE605" i="1"/>
  <c r="AC605" i="1"/>
  <c r="AA605" i="1"/>
  <c r="AG605" i="1"/>
  <c r="AF605" i="1"/>
  <c r="AH605" i="1"/>
  <c r="Z605" i="1"/>
  <c r="X605" i="1"/>
  <c r="Y605" i="1"/>
  <c r="H522" i="1"/>
  <c r="AD522" i="1" s="1"/>
  <c r="B523" i="1"/>
  <c r="C523" i="1" s="1"/>
  <c r="G522" i="1"/>
  <c r="F522" i="1"/>
  <c r="D522" i="1"/>
  <c r="E522" i="1"/>
  <c r="B607" i="1"/>
  <c r="C607" i="1" s="1"/>
  <c r="E606" i="1"/>
  <c r="D606" i="1"/>
  <c r="H606" i="1"/>
  <c r="AD606" i="1" s="1"/>
  <c r="G606" i="1"/>
  <c r="F606" i="1"/>
  <c r="B691" i="1"/>
  <c r="C691" i="1" s="1"/>
  <c r="G690" i="1"/>
  <c r="F690" i="1"/>
  <c r="D690" i="1"/>
  <c r="H690" i="1"/>
  <c r="AD690" i="1" s="1"/>
  <c r="E690" i="1"/>
  <c r="AG409" i="1"/>
  <c r="X409" i="1"/>
  <c r="AF409" i="1"/>
  <c r="AE409" i="1"/>
  <c r="AA409" i="1"/>
  <c r="Z409" i="1"/>
  <c r="Y409" i="1"/>
  <c r="AH409" i="1"/>
  <c r="AC409" i="1"/>
  <c r="AB409" i="1"/>
  <c r="Z633" i="1"/>
  <c r="AH633" i="1"/>
  <c r="X633" i="1"/>
  <c r="AF633" i="1"/>
  <c r="Y633" i="1"/>
  <c r="AC633" i="1"/>
  <c r="AB633" i="1"/>
  <c r="AA633" i="1"/>
  <c r="AG633" i="1"/>
  <c r="AE633" i="1"/>
  <c r="AE661" i="1"/>
  <c r="AA661" i="1"/>
  <c r="Z661" i="1"/>
  <c r="AG661" i="1"/>
  <c r="AC661" i="1"/>
  <c r="AF661" i="1"/>
  <c r="X661" i="1"/>
  <c r="Y661" i="1"/>
  <c r="AH661" i="1"/>
  <c r="AB661" i="1"/>
  <c r="AG465" i="1"/>
  <c r="X465" i="1"/>
  <c r="AC465" i="1"/>
  <c r="AE465" i="1"/>
  <c r="AB465" i="1"/>
  <c r="AA465" i="1"/>
  <c r="Z465" i="1"/>
  <c r="AH465" i="1"/>
  <c r="AF465" i="1"/>
  <c r="Y465" i="1"/>
  <c r="D662" i="1"/>
  <c r="H662" i="1"/>
  <c r="AD662" i="1" s="1"/>
  <c r="F662" i="1"/>
  <c r="E662" i="1"/>
  <c r="G662" i="1"/>
  <c r="B663" i="1"/>
  <c r="C663" i="1" s="1"/>
  <c r="AB689" i="1"/>
  <c r="AH689" i="1"/>
  <c r="Y689" i="1"/>
  <c r="AG689" i="1"/>
  <c r="X689" i="1"/>
  <c r="AE689" i="1"/>
  <c r="AC689" i="1"/>
  <c r="AA689" i="1"/>
  <c r="Z689" i="1"/>
  <c r="AF689" i="1"/>
  <c r="H634" i="1"/>
  <c r="AD634" i="1" s="1"/>
  <c r="G634" i="1"/>
  <c r="D634" i="1"/>
  <c r="F634" i="1"/>
  <c r="B635" i="1"/>
  <c r="C635" i="1" s="1"/>
  <c r="E634" i="1"/>
  <c r="AF493" i="1"/>
  <c r="AE493" i="1"/>
  <c r="AC493" i="1"/>
  <c r="X493" i="1"/>
  <c r="AH493" i="1"/>
  <c r="AG493" i="1"/>
  <c r="AB493" i="1"/>
  <c r="AA493" i="1"/>
  <c r="Z493" i="1"/>
  <c r="Y493" i="1"/>
  <c r="D578" i="1"/>
  <c r="B579" i="1"/>
  <c r="C579" i="1" s="1"/>
  <c r="G578" i="1"/>
  <c r="F578" i="1"/>
  <c r="E578" i="1"/>
  <c r="H578" i="1"/>
  <c r="AD578" i="1" s="1"/>
  <c r="F466" i="1"/>
  <c r="E466" i="1"/>
  <c r="D466" i="1"/>
  <c r="B467" i="1"/>
  <c r="C467" i="1" s="1"/>
  <c r="H466" i="1"/>
  <c r="AD466" i="1" s="1"/>
  <c r="G466" i="1"/>
  <c r="AB437" i="1"/>
  <c r="AH437" i="1"/>
  <c r="X437" i="1"/>
  <c r="AG437" i="1"/>
  <c r="AF437" i="1"/>
  <c r="AE437" i="1"/>
  <c r="AC437" i="1"/>
  <c r="AA437" i="1"/>
  <c r="Z437" i="1"/>
  <c r="Y437" i="1"/>
  <c r="AE577" i="1"/>
  <c r="AC577" i="1"/>
  <c r="AB577" i="1"/>
  <c r="Y577" i="1"/>
  <c r="X577" i="1"/>
  <c r="AF577" i="1"/>
  <c r="AA577" i="1"/>
  <c r="Z577" i="1"/>
  <c r="AH577" i="1"/>
  <c r="AG577" i="1"/>
  <c r="AA521" i="1"/>
  <c r="Z521" i="1"/>
  <c r="AH521" i="1"/>
  <c r="Y521" i="1"/>
  <c r="AG521" i="1"/>
  <c r="X521" i="1"/>
  <c r="AF521" i="1"/>
  <c r="AE521" i="1"/>
  <c r="AC521" i="1"/>
  <c r="AB521" i="1"/>
  <c r="F550" i="1"/>
  <c r="E550" i="1"/>
  <c r="D550" i="1"/>
  <c r="G550" i="1"/>
  <c r="H550" i="1"/>
  <c r="AD550" i="1" s="1"/>
  <c r="B551" i="1"/>
  <c r="C551" i="1" s="1"/>
  <c r="H438" i="1"/>
  <c r="AD438" i="1" s="1"/>
  <c r="G438" i="1"/>
  <c r="F438" i="1"/>
  <c r="D438" i="1"/>
  <c r="E438" i="1"/>
  <c r="AC549" i="1"/>
  <c r="AB549" i="1"/>
  <c r="Y549" i="1"/>
  <c r="AF549" i="1"/>
  <c r="AE549" i="1"/>
  <c r="AA549" i="1"/>
  <c r="Z549" i="1"/>
  <c r="X549" i="1"/>
  <c r="AH549" i="1"/>
  <c r="AG549" i="1"/>
  <c r="AI521" i="1" l="1"/>
  <c r="AI437" i="1"/>
  <c r="AI689" i="1"/>
  <c r="AI717" i="1"/>
  <c r="AI409" i="1"/>
  <c r="AI549" i="1"/>
  <c r="AI577" i="1"/>
  <c r="AI493" i="1"/>
  <c r="AI633" i="1"/>
  <c r="AI605" i="1"/>
  <c r="AI773" i="1"/>
  <c r="AI745" i="1"/>
  <c r="AI465" i="1"/>
  <c r="AI661" i="1"/>
  <c r="F775" i="1"/>
  <c r="B776" i="1"/>
  <c r="E775" i="1"/>
  <c r="D775" i="1"/>
  <c r="C775" i="1"/>
  <c r="H775" i="1"/>
  <c r="AD775" i="1" s="1"/>
  <c r="G775" i="1"/>
  <c r="Z774" i="1"/>
  <c r="AH774" i="1"/>
  <c r="Y774" i="1"/>
  <c r="AB774" i="1"/>
  <c r="AG774" i="1"/>
  <c r="AE774" i="1"/>
  <c r="X774" i="1"/>
  <c r="AC774" i="1"/>
  <c r="AF774" i="1"/>
  <c r="AA774" i="1"/>
  <c r="G719" i="1"/>
  <c r="F719" i="1"/>
  <c r="E719" i="1"/>
  <c r="D719" i="1"/>
  <c r="C719" i="1"/>
  <c r="H719" i="1"/>
  <c r="AD719" i="1" s="1"/>
  <c r="B720" i="1"/>
  <c r="B748" i="1"/>
  <c r="G747" i="1"/>
  <c r="F747" i="1"/>
  <c r="E747" i="1"/>
  <c r="D747" i="1"/>
  <c r="C747" i="1"/>
  <c r="H747" i="1"/>
  <c r="AD747" i="1" s="1"/>
  <c r="AG718" i="1"/>
  <c r="X718" i="1"/>
  <c r="AF718" i="1"/>
  <c r="AB718" i="1"/>
  <c r="AE718" i="1"/>
  <c r="AA718" i="1"/>
  <c r="AC718" i="1"/>
  <c r="Z718" i="1"/>
  <c r="AH718" i="1"/>
  <c r="Y718" i="1"/>
  <c r="AG746" i="1"/>
  <c r="X746" i="1"/>
  <c r="AF746" i="1"/>
  <c r="AE746" i="1"/>
  <c r="AA746" i="1"/>
  <c r="AC746" i="1"/>
  <c r="AH746" i="1"/>
  <c r="AB746" i="1"/>
  <c r="Y746" i="1"/>
  <c r="Z746" i="1"/>
  <c r="AF634" i="1"/>
  <c r="AC634" i="1"/>
  <c r="X634" i="1"/>
  <c r="AG634" i="1"/>
  <c r="AE634" i="1"/>
  <c r="AB634" i="1"/>
  <c r="Y634" i="1"/>
  <c r="AH634" i="1"/>
  <c r="AA634" i="1"/>
  <c r="Z634" i="1"/>
  <c r="E691" i="1"/>
  <c r="B692" i="1"/>
  <c r="C692" i="1" s="1"/>
  <c r="G691" i="1"/>
  <c r="D691" i="1"/>
  <c r="H691" i="1"/>
  <c r="AD691" i="1" s="1"/>
  <c r="F691" i="1"/>
  <c r="E607" i="1"/>
  <c r="H607" i="1"/>
  <c r="AD607" i="1" s="1"/>
  <c r="G607" i="1"/>
  <c r="F607" i="1"/>
  <c r="B608" i="1"/>
  <c r="C608" i="1" s="1"/>
  <c r="D607" i="1"/>
  <c r="AH578" i="1"/>
  <c r="Y578" i="1"/>
  <c r="AG578" i="1"/>
  <c r="X578" i="1"/>
  <c r="AF578" i="1"/>
  <c r="AB578" i="1"/>
  <c r="AA578" i="1"/>
  <c r="AE578" i="1"/>
  <c r="AC578" i="1"/>
  <c r="Z578" i="1"/>
  <c r="AF438" i="1"/>
  <c r="AE438" i="1"/>
  <c r="AC438" i="1"/>
  <c r="AB438" i="1"/>
  <c r="AG438" i="1"/>
  <c r="AA438" i="1"/>
  <c r="Z438" i="1"/>
  <c r="Y438" i="1"/>
  <c r="X438" i="1"/>
  <c r="AH438" i="1"/>
  <c r="B664" i="1"/>
  <c r="C664" i="1" s="1"/>
  <c r="G663" i="1"/>
  <c r="D663" i="1"/>
  <c r="H663" i="1"/>
  <c r="AD663" i="1" s="1"/>
  <c r="E663" i="1"/>
  <c r="F663" i="1"/>
  <c r="AA466" i="1"/>
  <c r="AG466" i="1"/>
  <c r="X466" i="1"/>
  <c r="AC466" i="1"/>
  <c r="AB466" i="1"/>
  <c r="Z466" i="1"/>
  <c r="Y466" i="1"/>
  <c r="AF466" i="1"/>
  <c r="AE466" i="1"/>
  <c r="AH466" i="1"/>
  <c r="E635" i="1"/>
  <c r="G635" i="1"/>
  <c r="B636" i="1"/>
  <c r="C636" i="1" s="1"/>
  <c r="H635" i="1"/>
  <c r="AD635" i="1" s="1"/>
  <c r="F635" i="1"/>
  <c r="D635" i="1"/>
  <c r="AF690" i="1"/>
  <c r="AB690" i="1"/>
  <c r="AA690" i="1"/>
  <c r="AH690" i="1"/>
  <c r="Y690" i="1"/>
  <c r="X690" i="1"/>
  <c r="AE690" i="1"/>
  <c r="AC690" i="1"/>
  <c r="AG690" i="1"/>
  <c r="Z690" i="1"/>
  <c r="Z494" i="1"/>
  <c r="AH494" i="1"/>
  <c r="Y494" i="1"/>
  <c r="AG494" i="1"/>
  <c r="X494" i="1"/>
  <c r="AA494" i="1"/>
  <c r="AE494" i="1"/>
  <c r="AC494" i="1"/>
  <c r="AB494" i="1"/>
  <c r="AF494" i="1"/>
  <c r="F467" i="1"/>
  <c r="D467" i="1"/>
  <c r="H467" i="1"/>
  <c r="AD467" i="1" s="1"/>
  <c r="G467" i="1"/>
  <c r="E467" i="1"/>
  <c r="AF606" i="1"/>
  <c r="AA606" i="1"/>
  <c r="Z606" i="1"/>
  <c r="Y606" i="1"/>
  <c r="AH606" i="1"/>
  <c r="AG606" i="1"/>
  <c r="AE606" i="1"/>
  <c r="AC606" i="1"/>
  <c r="AB606" i="1"/>
  <c r="X606" i="1"/>
  <c r="H495" i="1"/>
  <c r="AD495" i="1" s="1"/>
  <c r="B496" i="1"/>
  <c r="C496" i="1" s="1"/>
  <c r="G495" i="1"/>
  <c r="F495" i="1"/>
  <c r="D495" i="1"/>
  <c r="E495" i="1"/>
  <c r="F551" i="1"/>
  <c r="E551" i="1"/>
  <c r="H551" i="1"/>
  <c r="AD551" i="1" s="1"/>
  <c r="G551" i="1"/>
  <c r="D551" i="1"/>
  <c r="B552" i="1"/>
  <c r="C552" i="1" s="1"/>
  <c r="AG550" i="1"/>
  <c r="X550" i="1"/>
  <c r="AF550" i="1"/>
  <c r="Y550" i="1"/>
  <c r="AE550" i="1"/>
  <c r="AC550" i="1"/>
  <c r="AB550" i="1"/>
  <c r="AA550" i="1"/>
  <c r="AH550" i="1"/>
  <c r="Z550" i="1"/>
  <c r="B580" i="1"/>
  <c r="C580" i="1" s="1"/>
  <c r="G579" i="1"/>
  <c r="F579" i="1"/>
  <c r="E579" i="1"/>
  <c r="H579" i="1"/>
  <c r="AD579" i="1" s="1"/>
  <c r="D579" i="1"/>
  <c r="D523" i="1"/>
  <c r="B524" i="1"/>
  <c r="C524" i="1" s="1"/>
  <c r="G523" i="1"/>
  <c r="E523" i="1"/>
  <c r="H523" i="1"/>
  <c r="AD523" i="1" s="1"/>
  <c r="F523" i="1"/>
  <c r="AH662" i="1"/>
  <c r="Y662" i="1"/>
  <c r="AE662" i="1"/>
  <c r="AC662" i="1"/>
  <c r="AG662" i="1"/>
  <c r="AF662" i="1"/>
  <c r="AB662" i="1"/>
  <c r="Z662" i="1"/>
  <c r="AA662" i="1"/>
  <c r="X662" i="1"/>
  <c r="AE522" i="1"/>
  <c r="AC522" i="1"/>
  <c r="AB522" i="1"/>
  <c r="AA522" i="1"/>
  <c r="AF522" i="1"/>
  <c r="Y522" i="1"/>
  <c r="X522" i="1"/>
  <c r="AH522" i="1"/>
  <c r="AG522" i="1"/>
  <c r="Z522" i="1"/>
  <c r="AI606" i="1" l="1"/>
  <c r="AI438" i="1"/>
  <c r="AI550" i="1"/>
  <c r="AI746" i="1"/>
  <c r="AI718" i="1"/>
  <c r="AI494" i="1"/>
  <c r="AI466" i="1"/>
  <c r="AI634" i="1"/>
  <c r="AI774" i="1"/>
  <c r="AI522" i="1"/>
  <c r="AI690" i="1"/>
  <c r="AI578" i="1"/>
  <c r="AI662" i="1"/>
  <c r="Y775" i="1"/>
  <c r="Z775" i="1"/>
  <c r="AG775" i="1"/>
  <c r="X775" i="1"/>
  <c r="AF775" i="1"/>
  <c r="AE775" i="1"/>
  <c r="AC775" i="1"/>
  <c r="AB775" i="1"/>
  <c r="AH775" i="1"/>
  <c r="AA775" i="1"/>
  <c r="Z719" i="1"/>
  <c r="AH719" i="1"/>
  <c r="AG719" i="1"/>
  <c r="AF719" i="1"/>
  <c r="Y719" i="1"/>
  <c r="AE719" i="1"/>
  <c r="X719" i="1"/>
  <c r="AC719" i="1"/>
  <c r="AB719" i="1"/>
  <c r="AA719" i="1"/>
  <c r="G748" i="1"/>
  <c r="F748" i="1"/>
  <c r="E748" i="1"/>
  <c r="D748" i="1"/>
  <c r="C748" i="1"/>
  <c r="H748" i="1"/>
  <c r="AD748" i="1" s="1"/>
  <c r="B749" i="1"/>
  <c r="H720" i="1"/>
  <c r="AD720" i="1" s="1"/>
  <c r="F720" i="1"/>
  <c r="G720" i="1"/>
  <c r="E720" i="1"/>
  <c r="D720" i="1"/>
  <c r="C720" i="1"/>
  <c r="B721" i="1"/>
  <c r="B777" i="1"/>
  <c r="G776" i="1"/>
  <c r="F776" i="1"/>
  <c r="E776" i="1"/>
  <c r="D776" i="1"/>
  <c r="C776" i="1"/>
  <c r="H776" i="1"/>
  <c r="AD776" i="1" s="1"/>
  <c r="Z747" i="1"/>
  <c r="AH747" i="1"/>
  <c r="Y747" i="1"/>
  <c r="AG747" i="1"/>
  <c r="X747" i="1"/>
  <c r="AF747" i="1"/>
  <c r="AB747" i="1"/>
  <c r="AE747" i="1"/>
  <c r="AA747" i="1"/>
  <c r="AC747" i="1"/>
  <c r="H608" i="1"/>
  <c r="AD608" i="1" s="1"/>
  <c r="B609" i="1"/>
  <c r="C609" i="1" s="1"/>
  <c r="G608" i="1"/>
  <c r="F608" i="1"/>
  <c r="E608" i="1"/>
  <c r="D608" i="1"/>
  <c r="AH523" i="1"/>
  <c r="Y523" i="1"/>
  <c r="AG523" i="1"/>
  <c r="X523" i="1"/>
  <c r="AF523" i="1"/>
  <c r="AE523" i="1"/>
  <c r="AC523" i="1"/>
  <c r="AB523" i="1"/>
  <c r="AA523" i="1"/>
  <c r="Z523" i="1"/>
  <c r="H692" i="1"/>
  <c r="AD692" i="1" s="1"/>
  <c r="E692" i="1"/>
  <c r="D692" i="1"/>
  <c r="F692" i="1"/>
  <c r="G692" i="1"/>
  <c r="B693" i="1"/>
  <c r="C693" i="1" s="1"/>
  <c r="AB579" i="1"/>
  <c r="AA579" i="1"/>
  <c r="Z579" i="1"/>
  <c r="AG579" i="1"/>
  <c r="AF579" i="1"/>
  <c r="AH579" i="1"/>
  <c r="AE579" i="1"/>
  <c r="AC579" i="1"/>
  <c r="Y579" i="1"/>
  <c r="X579" i="1"/>
  <c r="H552" i="1"/>
  <c r="AD552" i="1" s="1"/>
  <c r="B553" i="1"/>
  <c r="C553" i="1" s="1"/>
  <c r="G552" i="1"/>
  <c r="F552" i="1"/>
  <c r="E552" i="1"/>
  <c r="D552" i="1"/>
  <c r="AE467" i="1"/>
  <c r="AA467" i="1"/>
  <c r="AB467" i="1"/>
  <c r="Z467" i="1"/>
  <c r="Y467" i="1"/>
  <c r="X467" i="1"/>
  <c r="AH467" i="1"/>
  <c r="AG467" i="1"/>
  <c r="AF467" i="1"/>
  <c r="AC467" i="1"/>
  <c r="Z635" i="1"/>
  <c r="AG635" i="1"/>
  <c r="X635" i="1"/>
  <c r="AH635" i="1"/>
  <c r="AE635" i="1"/>
  <c r="AF635" i="1"/>
  <c r="AC635" i="1"/>
  <c r="AB635" i="1"/>
  <c r="Y635" i="1"/>
  <c r="AA635" i="1"/>
  <c r="AB663" i="1"/>
  <c r="AH663" i="1"/>
  <c r="Y663" i="1"/>
  <c r="AG663" i="1"/>
  <c r="X663" i="1"/>
  <c r="Z663" i="1"/>
  <c r="AA663" i="1"/>
  <c r="AC663" i="1"/>
  <c r="AE663" i="1"/>
  <c r="AF663" i="1"/>
  <c r="Z607" i="1"/>
  <c r="AH607" i="1"/>
  <c r="X607" i="1"/>
  <c r="AG607" i="1"/>
  <c r="AF607" i="1"/>
  <c r="AC607" i="1"/>
  <c r="AB607" i="1"/>
  <c r="AA607" i="1"/>
  <c r="Y607" i="1"/>
  <c r="AE607" i="1"/>
  <c r="B525" i="1"/>
  <c r="C525" i="1" s="1"/>
  <c r="G524" i="1"/>
  <c r="F524" i="1"/>
  <c r="E524" i="1"/>
  <c r="D524" i="1"/>
  <c r="H524" i="1"/>
  <c r="AD524" i="1" s="1"/>
  <c r="F496" i="1"/>
  <c r="D496" i="1"/>
  <c r="H496" i="1"/>
  <c r="AD496" i="1" s="1"/>
  <c r="G496" i="1"/>
  <c r="E496" i="1"/>
  <c r="H636" i="1"/>
  <c r="AD636" i="1" s="1"/>
  <c r="F636" i="1"/>
  <c r="G636" i="1"/>
  <c r="D636" i="1"/>
  <c r="E636" i="1"/>
  <c r="B637" i="1"/>
  <c r="C637" i="1" s="1"/>
  <c r="AA551" i="1"/>
  <c r="Z551" i="1"/>
  <c r="X551" i="1"/>
  <c r="AG551" i="1"/>
  <c r="AF551" i="1"/>
  <c r="AE551" i="1"/>
  <c r="AC551" i="1"/>
  <c r="AH551" i="1"/>
  <c r="AB551" i="1"/>
  <c r="Y551" i="1"/>
  <c r="AC495" i="1"/>
  <c r="AB495" i="1"/>
  <c r="AA495" i="1"/>
  <c r="AF495" i="1"/>
  <c r="Z495" i="1"/>
  <c r="Y495" i="1"/>
  <c r="AE495" i="1"/>
  <c r="X495" i="1"/>
  <c r="AG495" i="1"/>
  <c r="AH495" i="1"/>
  <c r="H580" i="1"/>
  <c r="AD580" i="1" s="1"/>
  <c r="G580" i="1"/>
  <c r="B581" i="1"/>
  <c r="C581" i="1" s="1"/>
  <c r="F580" i="1"/>
  <c r="E580" i="1"/>
  <c r="D580" i="1"/>
  <c r="B665" i="1"/>
  <c r="C665" i="1" s="1"/>
  <c r="G664" i="1"/>
  <c r="F664" i="1"/>
  <c r="D664" i="1"/>
  <c r="H664" i="1"/>
  <c r="AD664" i="1" s="1"/>
  <c r="E664" i="1"/>
  <c r="Z691" i="1"/>
  <c r="AF691" i="1"/>
  <c r="AE691" i="1"/>
  <c r="AB691" i="1"/>
  <c r="AH691" i="1"/>
  <c r="AG691" i="1"/>
  <c r="AC691" i="1"/>
  <c r="X691" i="1"/>
  <c r="AA691" i="1"/>
  <c r="Y691" i="1"/>
  <c r="AI691" i="1" l="1"/>
  <c r="AI551" i="1"/>
  <c r="AI523" i="1"/>
  <c r="AI719" i="1"/>
  <c r="AI579" i="1"/>
  <c r="AI775" i="1"/>
  <c r="AI495" i="1"/>
  <c r="AI467" i="1"/>
  <c r="AI607" i="1"/>
  <c r="AI663" i="1"/>
  <c r="AI635" i="1"/>
  <c r="AI747" i="1"/>
  <c r="H721" i="1"/>
  <c r="AD721" i="1" s="1"/>
  <c r="B722" i="1"/>
  <c r="G721" i="1"/>
  <c r="F721" i="1"/>
  <c r="E721" i="1"/>
  <c r="D721" i="1"/>
  <c r="C721" i="1"/>
  <c r="AF748" i="1"/>
  <c r="AG748" i="1"/>
  <c r="AE748" i="1"/>
  <c r="X748" i="1"/>
  <c r="AC748" i="1"/>
  <c r="AB748" i="1"/>
  <c r="AA748" i="1"/>
  <c r="Z748" i="1"/>
  <c r="AH748" i="1"/>
  <c r="Y748" i="1"/>
  <c r="H777" i="1"/>
  <c r="AD777" i="1" s="1"/>
  <c r="B778" i="1"/>
  <c r="G777" i="1"/>
  <c r="F777" i="1"/>
  <c r="C777" i="1"/>
  <c r="E777" i="1"/>
  <c r="D777" i="1"/>
  <c r="G749" i="1"/>
  <c r="E749" i="1"/>
  <c r="D749" i="1"/>
  <c r="C749" i="1"/>
  <c r="H749" i="1"/>
  <c r="AD749" i="1" s="1"/>
  <c r="F749" i="1"/>
  <c r="B750" i="1"/>
  <c r="AA776" i="1"/>
  <c r="AC776" i="1"/>
  <c r="Z776" i="1"/>
  <c r="AH776" i="1"/>
  <c r="Y776" i="1"/>
  <c r="AG776" i="1"/>
  <c r="X776" i="1"/>
  <c r="AF776" i="1"/>
  <c r="AB776" i="1"/>
  <c r="AE776" i="1"/>
  <c r="Y720" i="1"/>
  <c r="AG720" i="1"/>
  <c r="X720" i="1"/>
  <c r="AF720" i="1"/>
  <c r="AB720" i="1"/>
  <c r="AE720" i="1"/>
  <c r="Z720" i="1"/>
  <c r="AC720" i="1"/>
  <c r="AH720" i="1"/>
  <c r="AA720" i="1"/>
  <c r="AC636" i="1"/>
  <c r="AA636" i="1"/>
  <c r="AH636" i="1"/>
  <c r="AF636" i="1"/>
  <c r="AE636" i="1"/>
  <c r="AB636" i="1"/>
  <c r="AG636" i="1"/>
  <c r="Z636" i="1"/>
  <c r="Y636" i="1"/>
  <c r="X636" i="1"/>
  <c r="H693" i="1"/>
  <c r="AD693" i="1" s="1"/>
  <c r="B694" i="1"/>
  <c r="C694" i="1" s="1"/>
  <c r="G693" i="1"/>
  <c r="E693" i="1"/>
  <c r="F693" i="1"/>
  <c r="D693" i="1"/>
  <c r="AF664" i="1"/>
  <c r="AB664" i="1"/>
  <c r="AA664" i="1"/>
  <c r="AE664" i="1"/>
  <c r="Z664" i="1"/>
  <c r="AH664" i="1"/>
  <c r="AC664" i="1"/>
  <c r="AG664" i="1"/>
  <c r="Y664" i="1"/>
  <c r="X664" i="1"/>
  <c r="G637" i="1"/>
  <c r="E637" i="1"/>
  <c r="H637" i="1"/>
  <c r="AD637" i="1" s="1"/>
  <c r="F637" i="1"/>
  <c r="B638" i="1"/>
  <c r="C638" i="1" s="1"/>
  <c r="D637" i="1"/>
  <c r="AG496" i="1"/>
  <c r="X496" i="1"/>
  <c r="AF496" i="1"/>
  <c r="AE496" i="1"/>
  <c r="AH496" i="1"/>
  <c r="AB496" i="1"/>
  <c r="AA496" i="1"/>
  <c r="AC496" i="1"/>
  <c r="Z496" i="1"/>
  <c r="Y496" i="1"/>
  <c r="H525" i="1"/>
  <c r="AD525" i="1" s="1"/>
  <c r="G525" i="1"/>
  <c r="F525" i="1"/>
  <c r="E525" i="1"/>
  <c r="D525" i="1"/>
  <c r="D553" i="1"/>
  <c r="B554" i="1"/>
  <c r="C554" i="1" s="1"/>
  <c r="H553" i="1"/>
  <c r="AD553" i="1" s="1"/>
  <c r="F553" i="1"/>
  <c r="G553" i="1"/>
  <c r="E553" i="1"/>
  <c r="G609" i="1"/>
  <c r="F609" i="1"/>
  <c r="E609" i="1"/>
  <c r="D609" i="1"/>
  <c r="H609" i="1"/>
  <c r="AD609" i="1" s="1"/>
  <c r="B610" i="1"/>
  <c r="C610" i="1" s="1"/>
  <c r="B666" i="1"/>
  <c r="C666" i="1" s="1"/>
  <c r="G665" i="1"/>
  <c r="E665" i="1"/>
  <c r="H665" i="1"/>
  <c r="AD665" i="1" s="1"/>
  <c r="D665" i="1"/>
  <c r="F665" i="1"/>
  <c r="AF580" i="1"/>
  <c r="AE580" i="1"/>
  <c r="AC580" i="1"/>
  <c r="X580" i="1"/>
  <c r="AA580" i="1"/>
  <c r="Z580" i="1"/>
  <c r="Y580" i="1"/>
  <c r="AH580" i="1"/>
  <c r="AG580" i="1"/>
  <c r="AB580" i="1"/>
  <c r="AE552" i="1"/>
  <c r="AC552" i="1"/>
  <c r="Z552" i="1"/>
  <c r="X552" i="1"/>
  <c r="AH552" i="1"/>
  <c r="AG552" i="1"/>
  <c r="AF552" i="1"/>
  <c r="AB552" i="1"/>
  <c r="AA552" i="1"/>
  <c r="Y552" i="1"/>
  <c r="AC692" i="1"/>
  <c r="Z692" i="1"/>
  <c r="AH692" i="1"/>
  <c r="Y692" i="1"/>
  <c r="AF692" i="1"/>
  <c r="AB692" i="1"/>
  <c r="AA692" i="1"/>
  <c r="X692" i="1"/>
  <c r="AG692" i="1"/>
  <c r="AE692" i="1"/>
  <c r="AC608" i="1"/>
  <c r="AB608" i="1"/>
  <c r="AG608" i="1"/>
  <c r="AF608" i="1"/>
  <c r="AE608" i="1"/>
  <c r="X608" i="1"/>
  <c r="Z608" i="1"/>
  <c r="Y608" i="1"/>
  <c r="AH608" i="1"/>
  <c r="AA608" i="1"/>
  <c r="E581" i="1"/>
  <c r="D581" i="1"/>
  <c r="B582" i="1"/>
  <c r="C582" i="1" s="1"/>
  <c r="G581" i="1"/>
  <c r="F581" i="1"/>
  <c r="H581" i="1"/>
  <c r="AD581" i="1" s="1"/>
  <c r="AB524" i="1"/>
  <c r="AA524" i="1"/>
  <c r="Z524" i="1"/>
  <c r="AH524" i="1"/>
  <c r="Y524" i="1"/>
  <c r="AF524" i="1"/>
  <c r="AC524" i="1"/>
  <c r="X524" i="1"/>
  <c r="AG524" i="1"/>
  <c r="AE524" i="1"/>
  <c r="AI608" i="1" l="1"/>
  <c r="AI692" i="1"/>
  <c r="AI524" i="1"/>
  <c r="AI552" i="1"/>
  <c r="AI496" i="1"/>
  <c r="AI664" i="1"/>
  <c r="AI636" i="1"/>
  <c r="AI720" i="1"/>
  <c r="AI580" i="1"/>
  <c r="AI748" i="1"/>
  <c r="AI776" i="1"/>
  <c r="H750" i="1"/>
  <c r="AD750" i="1" s="1"/>
  <c r="B751" i="1"/>
  <c r="E750" i="1"/>
  <c r="G750" i="1"/>
  <c r="F750" i="1"/>
  <c r="D750" i="1"/>
  <c r="C750" i="1"/>
  <c r="Z749" i="1"/>
  <c r="AA749" i="1"/>
  <c r="AH749" i="1"/>
  <c r="AB749" i="1"/>
  <c r="AF749" i="1"/>
  <c r="Y749" i="1"/>
  <c r="AG749" i="1"/>
  <c r="X749" i="1"/>
  <c r="AE749" i="1"/>
  <c r="AC749" i="1"/>
  <c r="E778" i="1"/>
  <c r="D778" i="1"/>
  <c r="C778" i="1"/>
  <c r="H778" i="1"/>
  <c r="AD778" i="1" s="1"/>
  <c r="F778" i="1"/>
  <c r="B779" i="1"/>
  <c r="G778" i="1"/>
  <c r="AE777" i="1"/>
  <c r="X777" i="1"/>
  <c r="AC777" i="1"/>
  <c r="AB777" i="1"/>
  <c r="AA777" i="1"/>
  <c r="AG777" i="1"/>
  <c r="Z777" i="1"/>
  <c r="AH777" i="1"/>
  <c r="AF777" i="1"/>
  <c r="Y777" i="1"/>
  <c r="F722" i="1"/>
  <c r="D722" i="1"/>
  <c r="C722" i="1"/>
  <c r="H722" i="1"/>
  <c r="AD722" i="1" s="1"/>
  <c r="E722" i="1"/>
  <c r="B723" i="1"/>
  <c r="G722" i="1"/>
  <c r="AF721" i="1"/>
  <c r="AG721" i="1"/>
  <c r="AC721" i="1"/>
  <c r="X721" i="1"/>
  <c r="AB721" i="1"/>
  <c r="AE721" i="1"/>
  <c r="AA721" i="1"/>
  <c r="Z721" i="1"/>
  <c r="AH721" i="1"/>
  <c r="Y721" i="1"/>
  <c r="AG609" i="1"/>
  <c r="X609" i="1"/>
  <c r="AF609" i="1"/>
  <c r="AE609" i="1"/>
  <c r="AC609" i="1"/>
  <c r="AB609" i="1"/>
  <c r="Y609" i="1"/>
  <c r="AH609" i="1"/>
  <c r="AA609" i="1"/>
  <c r="Z609" i="1"/>
  <c r="AF525" i="1"/>
  <c r="AE525" i="1"/>
  <c r="AC525" i="1"/>
  <c r="AB525" i="1"/>
  <c r="Y525" i="1"/>
  <c r="AH525" i="1"/>
  <c r="AG525" i="1"/>
  <c r="Z525" i="1"/>
  <c r="X525" i="1"/>
  <c r="AA525" i="1"/>
  <c r="Z581" i="1"/>
  <c r="AH581" i="1"/>
  <c r="Y581" i="1"/>
  <c r="AG581" i="1"/>
  <c r="X581" i="1"/>
  <c r="AA581" i="1"/>
  <c r="AF581" i="1"/>
  <c r="AE581" i="1"/>
  <c r="AC581" i="1"/>
  <c r="AB581" i="1"/>
  <c r="AH553" i="1"/>
  <c r="Y553" i="1"/>
  <c r="AG553" i="1"/>
  <c r="X553" i="1"/>
  <c r="Z553" i="1"/>
  <c r="AB553" i="1"/>
  <c r="AA553" i="1"/>
  <c r="AF553" i="1"/>
  <c r="AC553" i="1"/>
  <c r="AE553" i="1"/>
  <c r="G554" i="1"/>
  <c r="F554" i="1"/>
  <c r="H554" i="1"/>
  <c r="AD554" i="1" s="1"/>
  <c r="E554" i="1"/>
  <c r="D554" i="1"/>
  <c r="F694" i="1"/>
  <c r="H694" i="1"/>
  <c r="AD694" i="1" s="1"/>
  <c r="G694" i="1"/>
  <c r="E694" i="1"/>
  <c r="B695" i="1"/>
  <c r="C695" i="1" s="1"/>
  <c r="D694" i="1"/>
  <c r="AB665" i="1"/>
  <c r="AG665" i="1"/>
  <c r="AA665" i="1"/>
  <c r="X665" i="1"/>
  <c r="AH665" i="1"/>
  <c r="AF665" i="1"/>
  <c r="AE665" i="1"/>
  <c r="AC665" i="1"/>
  <c r="Y665" i="1"/>
  <c r="Z665" i="1"/>
  <c r="AG693" i="1"/>
  <c r="X693" i="1"/>
  <c r="AC693" i="1"/>
  <c r="AB693" i="1"/>
  <c r="Z693" i="1"/>
  <c r="AH693" i="1"/>
  <c r="AA693" i="1"/>
  <c r="Y693" i="1"/>
  <c r="AF693" i="1"/>
  <c r="AE693" i="1"/>
  <c r="H582" i="1"/>
  <c r="AD582" i="1" s="1"/>
  <c r="B583" i="1"/>
  <c r="C583" i="1" s="1"/>
  <c r="G582" i="1"/>
  <c r="F582" i="1"/>
  <c r="D582" i="1"/>
  <c r="E582" i="1"/>
  <c r="F638" i="1"/>
  <c r="D638" i="1"/>
  <c r="H638" i="1"/>
  <c r="AD638" i="1" s="1"/>
  <c r="E638" i="1"/>
  <c r="B639" i="1"/>
  <c r="C639" i="1" s="1"/>
  <c r="G638" i="1"/>
  <c r="F666" i="1"/>
  <c r="D666" i="1"/>
  <c r="H666" i="1"/>
  <c r="AD666" i="1" s="1"/>
  <c r="E666" i="1"/>
  <c r="G666" i="1"/>
  <c r="B667" i="1"/>
  <c r="C667" i="1" s="1"/>
  <c r="AG637" i="1"/>
  <c r="X637" i="1"/>
  <c r="AE637" i="1"/>
  <c r="AF637" i="1"/>
  <c r="AB637" i="1"/>
  <c r="AC637" i="1"/>
  <c r="AA637" i="1"/>
  <c r="Z637" i="1"/>
  <c r="AH637" i="1"/>
  <c r="Y637" i="1"/>
  <c r="F610" i="1"/>
  <c r="E610" i="1"/>
  <c r="H610" i="1"/>
  <c r="AD610" i="1" s="1"/>
  <c r="G610" i="1"/>
  <c r="D610" i="1"/>
  <c r="B611" i="1"/>
  <c r="C611" i="1" s="1"/>
  <c r="AI525" i="1" l="1"/>
  <c r="AI693" i="1"/>
  <c r="AI665" i="1"/>
  <c r="AI777" i="1"/>
  <c r="AI749" i="1"/>
  <c r="AI637" i="1"/>
  <c r="AI553" i="1"/>
  <c r="AI609" i="1"/>
  <c r="AI721" i="1"/>
  <c r="AI581" i="1"/>
  <c r="AH778" i="1"/>
  <c r="AA778" i="1"/>
  <c r="Y778" i="1"/>
  <c r="AG778" i="1"/>
  <c r="X778" i="1"/>
  <c r="AF778" i="1"/>
  <c r="AE778" i="1"/>
  <c r="AC778" i="1"/>
  <c r="Z778" i="1"/>
  <c r="AB778" i="1"/>
  <c r="F723" i="1"/>
  <c r="E723" i="1"/>
  <c r="D723" i="1"/>
  <c r="C723" i="1"/>
  <c r="H723" i="1"/>
  <c r="AD723" i="1" s="1"/>
  <c r="B724" i="1"/>
  <c r="G723" i="1"/>
  <c r="E751" i="1"/>
  <c r="C751" i="1"/>
  <c r="H751" i="1"/>
  <c r="AD751" i="1" s="1"/>
  <c r="B752" i="1"/>
  <c r="G751" i="1"/>
  <c r="F751" i="1"/>
  <c r="D751" i="1"/>
  <c r="X722" i="1"/>
  <c r="AH722" i="1"/>
  <c r="AF722" i="1"/>
  <c r="AE722" i="1"/>
  <c r="AC722" i="1"/>
  <c r="AB722" i="1"/>
  <c r="Z722" i="1"/>
  <c r="AA722" i="1"/>
  <c r="AG722" i="1"/>
  <c r="Y722" i="1"/>
  <c r="C779" i="1"/>
  <c r="H779" i="1"/>
  <c r="AD779" i="1" s="1"/>
  <c r="B780" i="1"/>
  <c r="G779" i="1"/>
  <c r="F779" i="1"/>
  <c r="E779" i="1"/>
  <c r="D779" i="1"/>
  <c r="X750" i="1"/>
  <c r="AC750" i="1"/>
  <c r="AE750" i="1"/>
  <c r="AB750" i="1"/>
  <c r="AF750" i="1"/>
  <c r="AA750" i="1"/>
  <c r="Z750" i="1"/>
  <c r="AH750" i="1"/>
  <c r="Y750" i="1"/>
  <c r="AG750" i="1"/>
  <c r="B640" i="1"/>
  <c r="C640" i="1" s="1"/>
  <c r="G639" i="1"/>
  <c r="F639" i="1"/>
  <c r="D639" i="1"/>
  <c r="H639" i="1"/>
  <c r="AD639" i="1" s="1"/>
  <c r="E639" i="1"/>
  <c r="AA610" i="1"/>
  <c r="Z610" i="1"/>
  <c r="AF610" i="1"/>
  <c r="AE610" i="1"/>
  <c r="AC610" i="1"/>
  <c r="AG610" i="1"/>
  <c r="AB610" i="1"/>
  <c r="X610" i="1"/>
  <c r="AH610" i="1"/>
  <c r="Y610" i="1"/>
  <c r="F583" i="1"/>
  <c r="E583" i="1"/>
  <c r="H583" i="1"/>
  <c r="AD583" i="1" s="1"/>
  <c r="G583" i="1"/>
  <c r="D583" i="1"/>
  <c r="AB554" i="1"/>
  <c r="AA554" i="1"/>
  <c r="Y554" i="1"/>
  <c r="AH554" i="1"/>
  <c r="AG554" i="1"/>
  <c r="AF554" i="1"/>
  <c r="AE554" i="1"/>
  <c r="X554" i="1"/>
  <c r="AC554" i="1"/>
  <c r="Z554" i="1"/>
  <c r="AF666" i="1"/>
  <c r="AA666" i="1"/>
  <c r="AB666" i="1"/>
  <c r="X666" i="1"/>
  <c r="AH666" i="1"/>
  <c r="AG666" i="1"/>
  <c r="AC666" i="1"/>
  <c r="AE666" i="1"/>
  <c r="Z666" i="1"/>
  <c r="Y666" i="1"/>
  <c r="AA638" i="1"/>
  <c r="AH638" i="1"/>
  <c r="Y638" i="1"/>
  <c r="AF638" i="1"/>
  <c r="AC638" i="1"/>
  <c r="AB638" i="1"/>
  <c r="Z638" i="1"/>
  <c r="X638" i="1"/>
  <c r="AG638" i="1"/>
  <c r="AE638" i="1"/>
  <c r="AC582" i="1"/>
  <c r="AB582" i="1"/>
  <c r="AA582" i="1"/>
  <c r="AF582" i="1"/>
  <c r="AE582" i="1"/>
  <c r="AG582" i="1"/>
  <c r="Z582" i="1"/>
  <c r="Y582" i="1"/>
  <c r="X582" i="1"/>
  <c r="AH582" i="1"/>
  <c r="F695" i="1"/>
  <c r="E695" i="1"/>
  <c r="B696" i="1"/>
  <c r="C696" i="1" s="1"/>
  <c r="H695" i="1"/>
  <c r="AD695" i="1" s="1"/>
  <c r="G695" i="1"/>
  <c r="D695" i="1"/>
  <c r="AA694" i="1"/>
  <c r="AG694" i="1"/>
  <c r="X694" i="1"/>
  <c r="AF694" i="1"/>
  <c r="AC694" i="1"/>
  <c r="AE694" i="1"/>
  <c r="AB694" i="1"/>
  <c r="Z694" i="1"/>
  <c r="AH694" i="1"/>
  <c r="Y694" i="1"/>
  <c r="H611" i="1"/>
  <c r="AD611" i="1" s="1"/>
  <c r="F611" i="1"/>
  <c r="E611" i="1"/>
  <c r="D611" i="1"/>
  <c r="G611" i="1"/>
  <c r="B612" i="1"/>
  <c r="C612" i="1" s="1"/>
  <c r="E667" i="1"/>
  <c r="H667" i="1"/>
  <c r="AD667" i="1" s="1"/>
  <c r="G667" i="1"/>
  <c r="F667" i="1"/>
  <c r="D667" i="1"/>
  <c r="B668" i="1"/>
  <c r="C668" i="1" s="1"/>
  <c r="AI582" i="1" l="1"/>
  <c r="AI638" i="1"/>
  <c r="AI750" i="1"/>
  <c r="AI666" i="1"/>
  <c r="AI694" i="1"/>
  <c r="AI610" i="1"/>
  <c r="AI722" i="1"/>
  <c r="AI778" i="1"/>
  <c r="AI554" i="1"/>
  <c r="AG779" i="1"/>
  <c r="X779" i="1"/>
  <c r="AC779" i="1"/>
  <c r="AF779" i="1"/>
  <c r="AB779" i="1"/>
  <c r="AE779" i="1"/>
  <c r="AA779" i="1"/>
  <c r="Z779" i="1"/>
  <c r="AH779" i="1"/>
  <c r="Y779" i="1"/>
  <c r="C752" i="1"/>
  <c r="B753" i="1"/>
  <c r="G752" i="1"/>
  <c r="H752" i="1"/>
  <c r="AD752" i="1" s="1"/>
  <c r="F752" i="1"/>
  <c r="E752" i="1"/>
  <c r="D752" i="1"/>
  <c r="AC751" i="1"/>
  <c r="AB751" i="1"/>
  <c r="AA751" i="1"/>
  <c r="AH751" i="1"/>
  <c r="AG751" i="1"/>
  <c r="Y751" i="1"/>
  <c r="X751" i="1"/>
  <c r="Z751" i="1"/>
  <c r="AF751" i="1"/>
  <c r="AE751" i="1"/>
  <c r="E780" i="1"/>
  <c r="C780" i="1"/>
  <c r="H780" i="1"/>
  <c r="AD780" i="1" s="1"/>
  <c r="B781" i="1"/>
  <c r="G780" i="1"/>
  <c r="D780" i="1"/>
  <c r="F780" i="1"/>
  <c r="D724" i="1"/>
  <c r="H724" i="1"/>
  <c r="AD724" i="1" s="1"/>
  <c r="B725" i="1"/>
  <c r="G724" i="1"/>
  <c r="F724" i="1"/>
  <c r="E724" i="1"/>
  <c r="C724" i="1"/>
  <c r="AF723" i="1"/>
  <c r="AA723" i="1"/>
  <c r="AE723" i="1"/>
  <c r="Z723" i="1"/>
  <c r="AB723" i="1"/>
  <c r="AH723" i="1"/>
  <c r="Y723" i="1"/>
  <c r="AG723" i="1"/>
  <c r="X723" i="1"/>
  <c r="AC723" i="1"/>
  <c r="H668" i="1"/>
  <c r="AD668" i="1" s="1"/>
  <c r="D668" i="1"/>
  <c r="B669" i="1"/>
  <c r="C669" i="1" s="1"/>
  <c r="F668" i="1"/>
  <c r="E668" i="1"/>
  <c r="G668" i="1"/>
  <c r="D696" i="1"/>
  <c r="H696" i="1"/>
  <c r="AD696" i="1" s="1"/>
  <c r="F696" i="1"/>
  <c r="G696" i="1"/>
  <c r="E696" i="1"/>
  <c r="B697" i="1"/>
  <c r="C697" i="1" s="1"/>
  <c r="AE639" i="1"/>
  <c r="AB639" i="1"/>
  <c r="AF639" i="1"/>
  <c r="AA639" i="1"/>
  <c r="AH639" i="1"/>
  <c r="X639" i="1"/>
  <c r="Z639" i="1"/>
  <c r="Y639" i="1"/>
  <c r="AG639" i="1"/>
  <c r="AC639" i="1"/>
  <c r="AE611" i="1"/>
  <c r="AC611" i="1"/>
  <c r="AF611" i="1"/>
  <c r="AB611" i="1"/>
  <c r="AA611" i="1"/>
  <c r="Y611" i="1"/>
  <c r="X611" i="1"/>
  <c r="AH611" i="1"/>
  <c r="AG611" i="1"/>
  <c r="Z611" i="1"/>
  <c r="Z667" i="1"/>
  <c r="AE667" i="1"/>
  <c r="AA667" i="1"/>
  <c r="AH667" i="1"/>
  <c r="AG667" i="1"/>
  <c r="Y667" i="1"/>
  <c r="AF667" i="1"/>
  <c r="AC667" i="1"/>
  <c r="AB667" i="1"/>
  <c r="X667" i="1"/>
  <c r="AG583" i="1"/>
  <c r="X583" i="1"/>
  <c r="AF583" i="1"/>
  <c r="AE583" i="1"/>
  <c r="AH583" i="1"/>
  <c r="AC583" i="1"/>
  <c r="Y583" i="1"/>
  <c r="AB583" i="1"/>
  <c r="AA583" i="1"/>
  <c r="Z583" i="1"/>
  <c r="D612" i="1"/>
  <c r="F612" i="1"/>
  <c r="E612" i="1"/>
  <c r="G612" i="1"/>
  <c r="H612" i="1"/>
  <c r="AD612" i="1" s="1"/>
  <c r="AE695" i="1"/>
  <c r="AA695" i="1"/>
  <c r="Z695" i="1"/>
  <c r="AG695" i="1"/>
  <c r="X695" i="1"/>
  <c r="AH695" i="1"/>
  <c r="AB695" i="1"/>
  <c r="Y695" i="1"/>
  <c r="AF695" i="1"/>
  <c r="AC695" i="1"/>
  <c r="D640" i="1"/>
  <c r="G640" i="1"/>
  <c r="E640" i="1"/>
  <c r="H640" i="1"/>
  <c r="AD640" i="1" s="1"/>
  <c r="F640" i="1"/>
  <c r="B641" i="1"/>
  <c r="C641" i="1" s="1"/>
  <c r="AI723" i="1" l="1"/>
  <c r="AI583" i="1"/>
  <c r="AI779" i="1"/>
  <c r="AI695" i="1"/>
  <c r="AI639" i="1"/>
  <c r="AI667" i="1"/>
  <c r="AI611" i="1"/>
  <c r="AI751" i="1"/>
  <c r="H725" i="1"/>
  <c r="AD725" i="1" s="1"/>
  <c r="F725" i="1"/>
  <c r="G725" i="1"/>
  <c r="B726" i="1"/>
  <c r="E725" i="1"/>
  <c r="D725" i="1"/>
  <c r="C725" i="1"/>
  <c r="X724" i="1"/>
  <c r="Z724" i="1"/>
  <c r="AH724" i="1"/>
  <c r="AE724" i="1"/>
  <c r="AC724" i="1"/>
  <c r="AF724" i="1"/>
  <c r="AB724" i="1"/>
  <c r="AA724" i="1"/>
  <c r="AG724" i="1"/>
  <c r="Y724" i="1"/>
  <c r="AF780" i="1"/>
  <c r="AE780" i="1"/>
  <c r="AC780" i="1"/>
  <c r="AB780" i="1"/>
  <c r="Y780" i="1"/>
  <c r="AA780" i="1"/>
  <c r="AG780" i="1"/>
  <c r="Z780" i="1"/>
  <c r="X780" i="1"/>
  <c r="AH780" i="1"/>
  <c r="AA752" i="1"/>
  <c r="AB752" i="1"/>
  <c r="Z752" i="1"/>
  <c r="AC752" i="1"/>
  <c r="AH752" i="1"/>
  <c r="Y752" i="1"/>
  <c r="AG752" i="1"/>
  <c r="X752" i="1"/>
  <c r="AF752" i="1"/>
  <c r="AE752" i="1"/>
  <c r="C753" i="1"/>
  <c r="H753" i="1"/>
  <c r="AD753" i="1" s="1"/>
  <c r="B754" i="1"/>
  <c r="G753" i="1"/>
  <c r="F753" i="1"/>
  <c r="E753" i="1"/>
  <c r="D753" i="1"/>
  <c r="D781" i="1"/>
  <c r="C781" i="1"/>
  <c r="G781" i="1"/>
  <c r="H781" i="1"/>
  <c r="AD781" i="1" s="1"/>
  <c r="B782" i="1"/>
  <c r="F781" i="1"/>
  <c r="E781" i="1"/>
  <c r="G641" i="1"/>
  <c r="E641" i="1"/>
  <c r="H641" i="1"/>
  <c r="AD641" i="1" s="1"/>
  <c r="D641" i="1"/>
  <c r="F641" i="1"/>
  <c r="AH612" i="1"/>
  <c r="Y612" i="1"/>
  <c r="AG612" i="1"/>
  <c r="X612" i="1"/>
  <c r="AC612" i="1"/>
  <c r="AB612" i="1"/>
  <c r="AA612" i="1"/>
  <c r="AF612" i="1"/>
  <c r="AE612" i="1"/>
  <c r="Z612" i="1"/>
  <c r="AH640" i="1"/>
  <c r="Y640" i="1"/>
  <c r="AF640" i="1"/>
  <c r="AE640" i="1"/>
  <c r="AB640" i="1"/>
  <c r="AA640" i="1"/>
  <c r="Z640" i="1"/>
  <c r="X640" i="1"/>
  <c r="AC640" i="1"/>
  <c r="AG640" i="1"/>
  <c r="B698" i="1"/>
  <c r="C698" i="1" s="1"/>
  <c r="G697" i="1"/>
  <c r="D697" i="1"/>
  <c r="H697" i="1"/>
  <c r="AD697" i="1" s="1"/>
  <c r="F697" i="1"/>
  <c r="E697" i="1"/>
  <c r="B670" i="1"/>
  <c r="C670" i="1" s="1"/>
  <c r="G669" i="1"/>
  <c r="H669" i="1"/>
  <c r="AD669" i="1" s="1"/>
  <c r="F669" i="1"/>
  <c r="D669" i="1"/>
  <c r="E669" i="1"/>
  <c r="AH696" i="1"/>
  <c r="Y696" i="1"/>
  <c r="AE696" i="1"/>
  <c r="AC696" i="1"/>
  <c r="AA696" i="1"/>
  <c r="AF696" i="1"/>
  <c r="AB696" i="1"/>
  <c r="Z696" i="1"/>
  <c r="AG696" i="1"/>
  <c r="X696" i="1"/>
  <c r="AC668" i="1"/>
  <c r="AH668" i="1"/>
  <c r="Y668" i="1"/>
  <c r="AA668" i="1"/>
  <c r="AG668" i="1"/>
  <c r="AF668" i="1"/>
  <c r="AB668" i="1"/>
  <c r="Z668" i="1"/>
  <c r="X668" i="1"/>
  <c r="AE668" i="1"/>
  <c r="AI640" i="1" l="1"/>
  <c r="AI780" i="1"/>
  <c r="AI696" i="1"/>
  <c r="AI752" i="1"/>
  <c r="AI612" i="1"/>
  <c r="AI724" i="1"/>
  <c r="AI668" i="1"/>
  <c r="AE725" i="1"/>
  <c r="AA725" i="1"/>
  <c r="AC725" i="1"/>
  <c r="AH725" i="1"/>
  <c r="AB725" i="1"/>
  <c r="Y725" i="1"/>
  <c r="Z725" i="1"/>
  <c r="AG725" i="1"/>
  <c r="X725" i="1"/>
  <c r="AF725" i="1"/>
  <c r="X781" i="1"/>
  <c r="AF781" i="1"/>
  <c r="AE781" i="1"/>
  <c r="AA781" i="1"/>
  <c r="AC781" i="1"/>
  <c r="Z781" i="1"/>
  <c r="AB781" i="1"/>
  <c r="AH781" i="1"/>
  <c r="Y781" i="1"/>
  <c r="AG781" i="1"/>
  <c r="AB753" i="1"/>
  <c r="AA753" i="1"/>
  <c r="Z753" i="1"/>
  <c r="AH753" i="1"/>
  <c r="Y753" i="1"/>
  <c r="AF753" i="1"/>
  <c r="AE753" i="1"/>
  <c r="AG753" i="1"/>
  <c r="AC753" i="1"/>
  <c r="X753" i="1"/>
  <c r="E782" i="1"/>
  <c r="D782" i="1"/>
  <c r="C782" i="1"/>
  <c r="H782" i="1"/>
  <c r="AD782" i="1" s="1"/>
  <c r="B783" i="1"/>
  <c r="G782" i="1"/>
  <c r="F782" i="1"/>
  <c r="D726" i="1"/>
  <c r="C726" i="1"/>
  <c r="H726" i="1"/>
  <c r="AD726" i="1" s="1"/>
  <c r="B727" i="1"/>
  <c r="G726" i="1"/>
  <c r="F726" i="1"/>
  <c r="E726" i="1"/>
  <c r="C754" i="1"/>
  <c r="H754" i="1"/>
  <c r="AD754" i="1" s="1"/>
  <c r="B755" i="1"/>
  <c r="G754" i="1"/>
  <c r="E754" i="1"/>
  <c r="F754" i="1"/>
  <c r="D754" i="1"/>
  <c r="AB697" i="1"/>
  <c r="AH697" i="1"/>
  <c r="Y697" i="1"/>
  <c r="AG697" i="1"/>
  <c r="X697" i="1"/>
  <c r="AE697" i="1"/>
  <c r="AA697" i="1"/>
  <c r="Z697" i="1"/>
  <c r="AF697" i="1"/>
  <c r="AC697" i="1"/>
  <c r="AG669" i="1"/>
  <c r="X669" i="1"/>
  <c r="AB669" i="1"/>
  <c r="Z669" i="1"/>
  <c r="AH669" i="1"/>
  <c r="AF669" i="1"/>
  <c r="AC669" i="1"/>
  <c r="Y669" i="1"/>
  <c r="AA669" i="1"/>
  <c r="AE669" i="1"/>
  <c r="F670" i="1"/>
  <c r="H670" i="1"/>
  <c r="AD670" i="1" s="1"/>
  <c r="E670" i="1"/>
  <c r="G670" i="1"/>
  <c r="D670" i="1"/>
  <c r="B699" i="1"/>
  <c r="C699" i="1" s="1"/>
  <c r="G698" i="1"/>
  <c r="F698" i="1"/>
  <c r="D698" i="1"/>
  <c r="H698" i="1"/>
  <c r="AD698" i="1" s="1"/>
  <c r="E698" i="1"/>
  <c r="AB641" i="1"/>
  <c r="Z641" i="1"/>
  <c r="AF641" i="1"/>
  <c r="AC641" i="1"/>
  <c r="AH641" i="1"/>
  <c r="AG641" i="1"/>
  <c r="AE641" i="1"/>
  <c r="AA641" i="1"/>
  <c r="Y641" i="1"/>
  <c r="X641" i="1"/>
  <c r="AI781" i="1" l="1"/>
  <c r="AI669" i="1"/>
  <c r="AI641" i="1"/>
  <c r="AI697" i="1"/>
  <c r="AI753" i="1"/>
  <c r="AI725" i="1"/>
  <c r="D783" i="1"/>
  <c r="C783" i="1"/>
  <c r="H783" i="1"/>
  <c r="AD783" i="1" s="1"/>
  <c r="E783" i="1"/>
  <c r="B784" i="1"/>
  <c r="G783" i="1"/>
  <c r="F783" i="1"/>
  <c r="D727" i="1"/>
  <c r="F727" i="1"/>
  <c r="E727" i="1"/>
  <c r="C727" i="1"/>
  <c r="H727" i="1"/>
  <c r="AD727" i="1" s="1"/>
  <c r="B728" i="1"/>
  <c r="G727" i="1"/>
  <c r="AB782" i="1"/>
  <c r="AA782" i="1"/>
  <c r="Z782" i="1"/>
  <c r="AH782" i="1"/>
  <c r="Y782" i="1"/>
  <c r="AG782" i="1"/>
  <c r="AE782" i="1"/>
  <c r="X782" i="1"/>
  <c r="AC782" i="1"/>
  <c r="AF782" i="1"/>
  <c r="Y726" i="1"/>
  <c r="AE726" i="1"/>
  <c r="AG726" i="1"/>
  <c r="X726" i="1"/>
  <c r="AB726" i="1"/>
  <c r="AF726" i="1"/>
  <c r="AA726" i="1"/>
  <c r="AC726" i="1"/>
  <c r="Z726" i="1"/>
  <c r="AH726" i="1"/>
  <c r="B756" i="1"/>
  <c r="G755" i="1"/>
  <c r="F755" i="1"/>
  <c r="E755" i="1"/>
  <c r="D755" i="1"/>
  <c r="C755" i="1"/>
  <c r="H755" i="1"/>
  <c r="AD755" i="1" s="1"/>
  <c r="Y754" i="1"/>
  <c r="AA754" i="1"/>
  <c r="AG754" i="1"/>
  <c r="X754" i="1"/>
  <c r="AF754" i="1"/>
  <c r="AE754" i="1"/>
  <c r="AC754" i="1"/>
  <c r="AB754" i="1"/>
  <c r="AH754" i="1"/>
  <c r="Z754" i="1"/>
  <c r="AF698" i="1"/>
  <c r="AB698" i="1"/>
  <c r="AA698" i="1"/>
  <c r="AH698" i="1"/>
  <c r="Y698" i="1"/>
  <c r="AG698" i="1"/>
  <c r="AE698" i="1"/>
  <c r="AC698" i="1"/>
  <c r="Z698" i="1"/>
  <c r="X698" i="1"/>
  <c r="AA670" i="1"/>
  <c r="AG670" i="1"/>
  <c r="X670" i="1"/>
  <c r="AF670" i="1"/>
  <c r="AB670" i="1"/>
  <c r="Y670" i="1"/>
  <c r="AC670" i="1"/>
  <c r="Z670" i="1"/>
  <c r="AH670" i="1"/>
  <c r="AE670" i="1"/>
  <c r="E699" i="1"/>
  <c r="G699" i="1"/>
  <c r="H699" i="1"/>
  <c r="AD699" i="1" s="1"/>
  <c r="F699" i="1"/>
  <c r="D699" i="1"/>
  <c r="AI726" i="1" l="1"/>
  <c r="AI782" i="1"/>
  <c r="AI698" i="1"/>
  <c r="AI754" i="1"/>
  <c r="AI670" i="1"/>
  <c r="G728" i="1"/>
  <c r="H728" i="1"/>
  <c r="AD728" i="1" s="1"/>
  <c r="F728" i="1"/>
  <c r="E728" i="1"/>
  <c r="D728" i="1"/>
  <c r="C728" i="1"/>
  <c r="C756" i="1"/>
  <c r="D756" i="1"/>
  <c r="H756" i="1"/>
  <c r="AD756" i="1" s="1"/>
  <c r="B757" i="1"/>
  <c r="G756" i="1"/>
  <c r="F756" i="1"/>
  <c r="E756" i="1"/>
  <c r="AA727" i="1"/>
  <c r="AH727" i="1"/>
  <c r="Z727" i="1"/>
  <c r="AF727" i="1"/>
  <c r="AG727" i="1"/>
  <c r="AE727" i="1"/>
  <c r="X727" i="1"/>
  <c r="AC727" i="1"/>
  <c r="AB727" i="1"/>
  <c r="Y727" i="1"/>
  <c r="G784" i="1"/>
  <c r="F784" i="1"/>
  <c r="E784" i="1"/>
  <c r="D784" i="1"/>
  <c r="C784" i="1"/>
  <c r="H784" i="1"/>
  <c r="AD784" i="1" s="1"/>
  <c r="B785" i="1"/>
  <c r="AG783" i="1"/>
  <c r="X783" i="1"/>
  <c r="AF783" i="1"/>
  <c r="AE783" i="1"/>
  <c r="AC783" i="1"/>
  <c r="AB783" i="1"/>
  <c r="AH783" i="1"/>
  <c r="AA783" i="1"/>
  <c r="Y783" i="1"/>
  <c r="Z783" i="1"/>
  <c r="AF755" i="1"/>
  <c r="Z755" i="1"/>
  <c r="AB755" i="1"/>
  <c r="AC755" i="1"/>
  <c r="AA755" i="1"/>
  <c r="AE755" i="1"/>
  <c r="AH755" i="1"/>
  <c r="Y755" i="1"/>
  <c r="AG755" i="1"/>
  <c r="X755" i="1"/>
  <c r="Z699" i="1"/>
  <c r="AH699" i="1"/>
  <c r="Y699" i="1"/>
  <c r="AG699" i="1"/>
  <c r="X699" i="1"/>
  <c r="AF699" i="1"/>
  <c r="AE699" i="1"/>
  <c r="AB699" i="1"/>
  <c r="AC699" i="1"/>
  <c r="AA699" i="1"/>
  <c r="AI783" i="1" l="1"/>
  <c r="AI727" i="1"/>
  <c r="AI699" i="1"/>
  <c r="AI755" i="1"/>
  <c r="E785" i="1"/>
  <c r="D785" i="1"/>
  <c r="C785" i="1"/>
  <c r="H785" i="1"/>
  <c r="AD785" i="1" s="1"/>
  <c r="B786" i="1"/>
  <c r="G785" i="1"/>
  <c r="F785" i="1"/>
  <c r="AC784" i="1"/>
  <c r="AB784" i="1"/>
  <c r="AF784" i="1"/>
  <c r="AA784" i="1"/>
  <c r="AE784" i="1"/>
  <c r="Z784" i="1"/>
  <c r="AH784" i="1"/>
  <c r="Y784" i="1"/>
  <c r="AG784" i="1"/>
  <c r="X784" i="1"/>
  <c r="F757" i="1"/>
  <c r="G757" i="1"/>
  <c r="E757" i="1"/>
  <c r="D757" i="1"/>
  <c r="C757" i="1"/>
  <c r="H757" i="1"/>
  <c r="AD757" i="1" s="1"/>
  <c r="Z728" i="1"/>
  <c r="AB728" i="1"/>
  <c r="AH728" i="1"/>
  <c r="AA728" i="1"/>
  <c r="Y728" i="1"/>
  <c r="AG728" i="1"/>
  <c r="X728" i="1"/>
  <c r="AF728" i="1"/>
  <c r="AE728" i="1"/>
  <c r="AC728" i="1"/>
  <c r="AG756" i="1"/>
  <c r="X756" i="1"/>
  <c r="AF756" i="1"/>
  <c r="AH756" i="1"/>
  <c r="AE756" i="1"/>
  <c r="Y756" i="1"/>
  <c r="AC756" i="1"/>
  <c r="AB756" i="1"/>
  <c r="AA756" i="1"/>
  <c r="Z756" i="1"/>
  <c r="AI728" i="1" l="1"/>
  <c r="AI784" i="1"/>
  <c r="AI756" i="1"/>
  <c r="E786" i="1"/>
  <c r="D786" i="1"/>
  <c r="C786" i="1"/>
  <c r="H786" i="1"/>
  <c r="AD786" i="1" s="1"/>
  <c r="F786" i="1"/>
  <c r="G786" i="1"/>
  <c r="AE785" i="1"/>
  <c r="Y785" i="1"/>
  <c r="AC785" i="1"/>
  <c r="AB785" i="1"/>
  <c r="AA785" i="1"/>
  <c r="AG785" i="1"/>
  <c r="X785" i="1"/>
  <c r="Z785" i="1"/>
  <c r="AF785" i="1"/>
  <c r="AH785" i="1"/>
  <c r="AF757" i="1"/>
  <c r="AE757" i="1"/>
  <c r="AC757" i="1"/>
  <c r="Z757" i="1"/>
  <c r="AB757" i="1"/>
  <c r="AH757" i="1"/>
  <c r="AA757" i="1"/>
  <c r="Y757" i="1"/>
  <c r="AG757" i="1"/>
  <c r="X757" i="1"/>
  <c r="AI757" i="1" l="1"/>
  <c r="AI785" i="1"/>
  <c r="S186" i="3"/>
  <c r="I189" i="3"/>
  <c r="R189" i="3"/>
  <c r="P188" i="3"/>
  <c r="G187" i="3"/>
  <c r="K188" i="3"/>
  <c r="S187" i="3"/>
  <c r="N188" i="3"/>
  <c r="N189" i="3"/>
  <c r="G189" i="3"/>
  <c r="G186" i="3"/>
  <c r="Q186" i="3"/>
  <c r="H189" i="3"/>
  <c r="O189" i="3"/>
  <c r="P187" i="3"/>
  <c r="Q188" i="3"/>
  <c r="J188" i="3"/>
  <c r="M189" i="3"/>
  <c r="M186" i="3"/>
  <c r="N186" i="3"/>
  <c r="K186" i="3"/>
  <c r="P186" i="3"/>
  <c r="Q189" i="3"/>
  <c r="L186" i="3"/>
  <c r="I186" i="3"/>
  <c r="I187" i="3"/>
  <c r="S189" i="3"/>
  <c r="K189" i="3"/>
  <c r="L189" i="3"/>
  <c r="H188" i="3"/>
  <c r="H187" i="3"/>
  <c r="R187" i="3"/>
  <c r="L187" i="3"/>
  <c r="I188" i="3"/>
  <c r="J187" i="3"/>
  <c r="P189" i="3"/>
  <c r="K187" i="3"/>
  <c r="J189" i="3"/>
  <c r="O188" i="3"/>
  <c r="M187" i="3"/>
  <c r="S188" i="3"/>
  <c r="O187" i="3"/>
  <c r="M188" i="3"/>
  <c r="Q187" i="3"/>
  <c r="H186" i="3"/>
  <c r="J186" i="3"/>
  <c r="R186" i="3"/>
  <c r="O186" i="3"/>
  <c r="G188" i="3"/>
  <c r="R188" i="3"/>
  <c r="N187" i="3"/>
  <c r="L188" i="3"/>
  <c r="F10" i="15"/>
  <c r="N7" i="15"/>
  <c r="F8" i="15"/>
  <c r="F9" i="15"/>
  <c r="J5" i="15"/>
  <c r="O8" i="15"/>
  <c r="H5" i="15"/>
  <c r="M5" i="15"/>
  <c r="H6" i="15"/>
  <c r="I6" i="15"/>
  <c r="I5" i="15"/>
  <c r="R7" i="15"/>
  <c r="R9" i="15"/>
  <c r="P10" i="15"/>
  <c r="N10" i="15"/>
  <c r="J7" i="15"/>
  <c r="R8" i="15"/>
  <c r="J6" i="15"/>
  <c r="H7" i="15"/>
  <c r="K5" i="15"/>
  <c r="N5" i="15"/>
  <c r="H8" i="15"/>
  <c r="Q9" i="15"/>
  <c r="F11" i="15"/>
  <c r="M8" i="15"/>
  <c r="P7" i="15"/>
  <c r="I7" i="15"/>
  <c r="N8" i="15"/>
  <c r="P5" i="15"/>
  <c r="M9" i="15"/>
  <c r="L9" i="15"/>
  <c r="K6" i="15"/>
  <c r="Q7" i="15"/>
  <c r="L6" i="15"/>
  <c r="R10" i="15"/>
  <c r="M11" i="15"/>
  <c r="L5" i="15"/>
  <c r="P8" i="15"/>
  <c r="J8" i="15"/>
  <c r="N9" i="15"/>
  <c r="H9" i="15"/>
  <c r="P9" i="15"/>
  <c r="O10" i="15"/>
  <c r="O9" i="15"/>
  <c r="O7" i="15"/>
  <c r="Q5" i="15"/>
  <c r="I9" i="15"/>
  <c r="L10" i="15"/>
  <c r="R5" i="15"/>
  <c r="G7" i="15"/>
  <c r="K7" i="15"/>
  <c r="O5" i="15"/>
  <c r="O11" i="15"/>
  <c r="R11" i="15"/>
  <c r="M10" i="15"/>
  <c r="L11" i="15"/>
  <c r="P11" i="15"/>
  <c r="M12" i="15"/>
  <c r="Q8" i="15"/>
  <c r="Q6" i="15"/>
  <c r="I8" i="15"/>
  <c r="P6" i="15"/>
  <c r="R6" i="15"/>
  <c r="F13" i="15"/>
  <c r="K8" i="15"/>
  <c r="F12" i="15"/>
  <c r="Q10" i="15"/>
  <c r="G8" i="15"/>
  <c r="G6" i="15"/>
  <c r="I11" i="15"/>
  <c r="H10" i="15"/>
  <c r="Q11" i="15"/>
  <c r="N12" i="15"/>
  <c r="N13" i="15"/>
  <c r="H11" i="15"/>
  <c r="N11" i="15"/>
  <c r="G9" i="15"/>
  <c r="F6" i="15"/>
  <c r="J10" i="15"/>
  <c r="F5" i="15"/>
  <c r="F7" i="15"/>
  <c r="O12" i="15"/>
  <c r="R13" i="15"/>
  <c r="G5" i="15"/>
  <c r="K9" i="15"/>
  <c r="Q12" i="15"/>
  <c r="R12" i="15"/>
  <c r="F14" i="15"/>
  <c r="L14" i="15"/>
  <c r="P13" i="15"/>
  <c r="I12" i="15"/>
  <c r="L13" i="15"/>
  <c r="Q13" i="15"/>
  <c r="M13" i="15"/>
  <c r="I10" i="15"/>
  <c r="P12" i="15"/>
  <c r="O13" i="15"/>
  <c r="J11" i="15"/>
  <c r="Q14" i="15"/>
  <c r="F16" i="15"/>
  <c r="I13" i="15"/>
  <c r="H12" i="15"/>
  <c r="G11" i="15"/>
  <c r="O14" i="15"/>
  <c r="H13" i="15"/>
  <c r="L15" i="15"/>
  <c r="Q15" i="15"/>
  <c r="J12" i="15"/>
  <c r="K11" i="15"/>
  <c r="F15" i="15"/>
  <c r="R15" i="15"/>
  <c r="K12" i="15"/>
  <c r="M14" i="15"/>
  <c r="N14" i="15"/>
  <c r="F17" i="15"/>
  <c r="G10" i="15"/>
  <c r="J13" i="15"/>
  <c r="R14" i="15"/>
  <c r="O15" i="15"/>
  <c r="P14" i="15"/>
  <c r="I15" i="15"/>
  <c r="J14" i="15"/>
  <c r="I14" i="15"/>
  <c r="G13" i="15"/>
  <c r="Q16" i="15"/>
  <c r="K13" i="15"/>
  <c r="M17" i="15"/>
  <c r="P15" i="15"/>
  <c r="M15" i="15"/>
  <c r="R16" i="15"/>
  <c r="N15" i="15"/>
  <c r="O16" i="15"/>
  <c r="H15" i="15"/>
  <c r="H14" i="15"/>
  <c r="N18" i="15"/>
  <c r="I16" i="15"/>
  <c r="K14" i="15"/>
  <c r="G12" i="15"/>
  <c r="Q17" i="15"/>
  <c r="F18" i="15"/>
  <c r="R17" i="15"/>
  <c r="O17" i="15"/>
  <c r="P17" i="15"/>
  <c r="O18" i="15"/>
  <c r="F19" i="15"/>
  <c r="L17" i="15"/>
  <c r="N16" i="15"/>
  <c r="G15" i="15"/>
  <c r="P16" i="15"/>
  <c r="M16" i="15"/>
  <c r="J15" i="15"/>
  <c r="H17" i="15"/>
  <c r="J16" i="15"/>
  <c r="H16" i="15"/>
  <c r="G14" i="15"/>
  <c r="K15" i="15"/>
  <c r="K19" i="15"/>
  <c r="F20" i="15"/>
  <c r="L18" i="15"/>
  <c r="M18" i="15"/>
  <c r="N17" i="15"/>
  <c r="Q18" i="15"/>
  <c r="P18" i="15"/>
  <c r="M19" i="15"/>
  <c r="H18" i="15"/>
  <c r="R18" i="15"/>
  <c r="R19" i="15"/>
  <c r="G16" i="15"/>
  <c r="Q19" i="15"/>
  <c r="J17" i="15"/>
  <c r="I17" i="15"/>
  <c r="O19" i="15"/>
  <c r="P20" i="15"/>
  <c r="L19" i="15"/>
  <c r="K16" i="15"/>
  <c r="F21" i="15"/>
  <c r="G17" i="15"/>
  <c r="I18" i="15"/>
  <c r="M21" i="15"/>
  <c r="K17" i="15"/>
  <c r="R21" i="15"/>
  <c r="P19" i="15"/>
  <c r="O20" i="15"/>
  <c r="L20" i="15"/>
  <c r="N19" i="15"/>
  <c r="I19" i="15"/>
  <c r="H19" i="15"/>
  <c r="N20" i="15"/>
  <c r="R20" i="15"/>
  <c r="F22" i="15"/>
  <c r="J18" i="15"/>
  <c r="Q20" i="15"/>
  <c r="L21" i="15"/>
  <c r="H20" i="15"/>
  <c r="Q21" i="15"/>
  <c r="M20" i="15"/>
  <c r="G18" i="15"/>
  <c r="M22" i="15"/>
  <c r="N21" i="15"/>
  <c r="N22" i="15"/>
  <c r="I20" i="15"/>
  <c r="J19" i="15"/>
  <c r="P21" i="15"/>
  <c r="H21" i="15"/>
  <c r="P22" i="15"/>
  <c r="J20" i="15"/>
  <c r="G19" i="15"/>
  <c r="O22" i="15"/>
  <c r="F24" i="15"/>
  <c r="F23" i="15"/>
  <c r="Q22" i="15"/>
  <c r="L23" i="15"/>
  <c r="R22" i="15"/>
  <c r="O21" i="15"/>
  <c r="I21" i="15"/>
  <c r="H22" i="15"/>
  <c r="M24" i="15"/>
  <c r="J21" i="15"/>
  <c r="O24" i="15"/>
  <c r="G20" i="15"/>
  <c r="P23" i="15"/>
  <c r="I22" i="15"/>
  <c r="M23" i="15"/>
  <c r="Q23" i="15"/>
  <c r="F25" i="15"/>
  <c r="G21" i="15"/>
  <c r="H23" i="15"/>
  <c r="I23" i="15"/>
  <c r="Q24" i="15"/>
  <c r="N23" i="15"/>
  <c r="J22" i="15"/>
  <c r="L25" i="15"/>
  <c r="F26" i="15"/>
  <c r="P24" i="15"/>
  <c r="R24" i="15"/>
  <c r="L24" i="15"/>
  <c r="K21" i="15"/>
  <c r="N24" i="15"/>
  <c r="O23" i="15"/>
  <c r="R23" i="15"/>
  <c r="F27" i="15"/>
  <c r="N25" i="15"/>
  <c r="G22" i="15"/>
  <c r="I24" i="15"/>
  <c r="M25" i="15"/>
  <c r="J23" i="15"/>
  <c r="O25" i="15"/>
  <c r="H24" i="15"/>
  <c r="R25" i="15"/>
  <c r="L26" i="15"/>
  <c r="P25" i="15"/>
  <c r="Q25" i="15"/>
  <c r="G24" i="15"/>
  <c r="M26" i="15"/>
  <c r="I25" i="15"/>
  <c r="J24" i="15"/>
  <c r="N26" i="15"/>
  <c r="R26" i="15"/>
  <c r="G23" i="15"/>
  <c r="H25" i="15"/>
  <c r="G25" i="15"/>
  <c r="F28" i="15"/>
  <c r="P26" i="15"/>
  <c r="P27" i="15"/>
  <c r="F29" i="15"/>
  <c r="R27" i="15"/>
  <c r="I26" i="15"/>
  <c r="M27" i="15"/>
  <c r="N27" i="15"/>
  <c r="G26" i="15"/>
  <c r="Q27" i="15"/>
  <c r="Q26" i="15"/>
  <c r="O27" i="15"/>
  <c r="O26" i="15"/>
  <c r="H26" i="15"/>
  <c r="L27" i="15"/>
  <c r="S127" i="3"/>
  <c r="K98" i="3"/>
  <c r="R169" i="3"/>
  <c r="P127" i="3"/>
  <c r="N28" i="15"/>
  <c r="S156" i="3"/>
  <c r="Q28" i="15"/>
  <c r="J169" i="3"/>
  <c r="J26" i="15"/>
  <c r="L28" i="15"/>
  <c r="S108" i="3"/>
  <c r="I127" i="3"/>
  <c r="I27" i="15"/>
  <c r="P28" i="15"/>
  <c r="N169" i="3"/>
  <c r="H169" i="3"/>
  <c r="H27" i="15"/>
  <c r="R178" i="3"/>
  <c r="R179" i="3"/>
  <c r="H156" i="3"/>
  <c r="G27" i="15"/>
  <c r="S129" i="3"/>
  <c r="F30" i="15"/>
  <c r="M28" i="15"/>
  <c r="R28" i="15"/>
  <c r="O28" i="15"/>
  <c r="P29" i="15"/>
  <c r="K25" i="15"/>
  <c r="H119" i="3"/>
  <c r="M169" i="3"/>
  <c r="R148" i="3"/>
  <c r="I147" i="3"/>
  <c r="J179" i="3"/>
  <c r="M168" i="3"/>
  <c r="G98" i="3"/>
  <c r="L168" i="3"/>
  <c r="M107" i="3"/>
  <c r="R97" i="3"/>
  <c r="Q158" i="3"/>
  <c r="G118" i="3"/>
  <c r="N128" i="3"/>
  <c r="N177" i="3"/>
  <c r="O167" i="3"/>
  <c r="H168" i="3"/>
  <c r="P157" i="3"/>
  <c r="G127" i="3"/>
  <c r="Q99" i="3"/>
  <c r="G28" i="15"/>
  <c r="M139" i="3"/>
  <c r="J178" i="3"/>
  <c r="G156" i="3"/>
  <c r="N139" i="3"/>
  <c r="I117" i="3"/>
  <c r="O98" i="3"/>
  <c r="G97" i="3"/>
  <c r="L178" i="3"/>
  <c r="M127" i="3"/>
  <c r="I99" i="3"/>
  <c r="P137" i="3"/>
  <c r="P167" i="3"/>
  <c r="J107" i="3"/>
  <c r="J147" i="3"/>
  <c r="I129" i="3"/>
  <c r="M30" i="15"/>
  <c r="I159" i="3"/>
  <c r="L177" i="3"/>
  <c r="G108" i="3"/>
  <c r="G119" i="3"/>
  <c r="P149" i="3"/>
  <c r="O29" i="15"/>
  <c r="L179" i="3"/>
  <c r="H108" i="3"/>
  <c r="L156" i="3"/>
  <c r="P139" i="3"/>
  <c r="K167" i="3"/>
  <c r="S147" i="3"/>
  <c r="J159" i="3"/>
  <c r="K149" i="3"/>
  <c r="J127" i="3"/>
  <c r="K157" i="3"/>
  <c r="S157" i="3"/>
  <c r="N178" i="3"/>
  <c r="G169" i="3"/>
  <c r="L109" i="3"/>
  <c r="I138" i="3"/>
  <c r="S107" i="3"/>
  <c r="G178" i="3"/>
  <c r="S119" i="3"/>
  <c r="P159" i="3"/>
  <c r="K97" i="3"/>
  <c r="H118" i="3"/>
  <c r="J128" i="3"/>
  <c r="K168" i="3"/>
  <c r="K127" i="3"/>
  <c r="Q179" i="3"/>
  <c r="N98" i="3"/>
  <c r="P147" i="3"/>
  <c r="Q127" i="3"/>
  <c r="I139" i="3"/>
  <c r="R147" i="3"/>
  <c r="S99" i="3"/>
  <c r="J109" i="3"/>
  <c r="K148" i="3"/>
  <c r="H138" i="3"/>
  <c r="O107" i="3"/>
  <c r="H167" i="3"/>
  <c r="I137" i="3"/>
  <c r="M167" i="3"/>
  <c r="L139" i="3"/>
  <c r="G137" i="3"/>
  <c r="K179" i="3"/>
  <c r="I149" i="3"/>
  <c r="H28" i="15"/>
  <c r="K108" i="3"/>
  <c r="M156" i="3"/>
  <c r="M149" i="3"/>
  <c r="M147" i="3"/>
  <c r="G107" i="3"/>
  <c r="Q157" i="3"/>
  <c r="I107" i="3"/>
  <c r="H127" i="3"/>
  <c r="N137" i="3"/>
  <c r="G138" i="3"/>
  <c r="J158" i="3"/>
  <c r="H179" i="3"/>
  <c r="J129" i="3"/>
  <c r="Q108" i="3"/>
  <c r="R138" i="3"/>
  <c r="R117" i="3"/>
  <c r="L167" i="3"/>
  <c r="M178" i="3"/>
  <c r="P119" i="3"/>
  <c r="M97" i="3"/>
  <c r="S97" i="3"/>
  <c r="L127" i="3"/>
  <c r="L118" i="3"/>
  <c r="L29" i="15"/>
  <c r="L147" i="3"/>
  <c r="P108" i="3"/>
  <c r="Q137" i="3"/>
  <c r="R107" i="3"/>
  <c r="I148" i="3"/>
  <c r="L159" i="3"/>
  <c r="R108" i="3"/>
  <c r="M129" i="3"/>
  <c r="I118" i="3"/>
  <c r="H157" i="3"/>
  <c r="P148" i="3"/>
  <c r="Q138" i="3"/>
  <c r="K139" i="3"/>
  <c r="H98" i="3"/>
  <c r="L137" i="3"/>
  <c r="J157" i="3"/>
  <c r="M128" i="3"/>
  <c r="O139" i="3"/>
  <c r="I177" i="3"/>
  <c r="R156" i="3"/>
  <c r="G168" i="3"/>
  <c r="N159" i="3"/>
  <c r="Q167" i="3"/>
  <c r="N99" i="3"/>
  <c r="R137" i="3"/>
  <c r="N167" i="3"/>
  <c r="K138" i="3"/>
  <c r="P178" i="3"/>
  <c r="O158" i="3"/>
  <c r="I119" i="3"/>
  <c r="G148" i="3"/>
  <c r="G109" i="3"/>
  <c r="M159" i="3"/>
  <c r="L107" i="3"/>
  <c r="N148" i="3"/>
  <c r="N119" i="3"/>
  <c r="N156" i="3"/>
  <c r="H117" i="3"/>
  <c r="K126" i="3"/>
  <c r="J168" i="3"/>
  <c r="L117" i="3"/>
  <c r="N138" i="3"/>
  <c r="G147" i="3"/>
  <c r="O178" i="3"/>
  <c r="J148" i="3"/>
  <c r="J97" i="3"/>
  <c r="S178" i="3"/>
  <c r="P109" i="3"/>
  <c r="M29" i="15"/>
  <c r="K119" i="3"/>
  <c r="S169" i="3"/>
  <c r="P97" i="3"/>
  <c r="P169" i="3"/>
  <c r="Q109" i="3"/>
  <c r="G167" i="3"/>
  <c r="Q117" i="3"/>
  <c r="P128" i="3"/>
  <c r="N127" i="3"/>
  <c r="O109" i="3"/>
  <c r="P107" i="3"/>
  <c r="S177" i="3"/>
  <c r="S137" i="3"/>
  <c r="J27" i="15"/>
  <c r="R29" i="15"/>
  <c r="P177" i="3"/>
  <c r="H97" i="3"/>
  <c r="L128" i="3"/>
  <c r="Q148" i="3"/>
  <c r="M119" i="3"/>
  <c r="J118" i="3"/>
  <c r="G158" i="3"/>
  <c r="J108" i="3"/>
  <c r="K169" i="3"/>
  <c r="R119" i="3"/>
  <c r="O179" i="3"/>
  <c r="J139" i="3"/>
  <c r="N107" i="3"/>
  <c r="N118" i="3"/>
  <c r="O119" i="3"/>
  <c r="H158" i="3"/>
  <c r="I158" i="3"/>
  <c r="J137" i="3"/>
  <c r="L138" i="3"/>
  <c r="G129" i="3"/>
  <c r="J177" i="3"/>
  <c r="P118" i="3"/>
  <c r="K158" i="3"/>
  <c r="S138" i="3"/>
  <c r="R129" i="3"/>
  <c r="K159" i="3"/>
  <c r="N108" i="3"/>
  <c r="O128" i="3"/>
  <c r="P129" i="3"/>
  <c r="O159" i="3"/>
  <c r="P117" i="3"/>
  <c r="Q107" i="3"/>
  <c r="R109" i="3"/>
  <c r="H177" i="3"/>
  <c r="R127" i="3"/>
  <c r="G128" i="3"/>
  <c r="I28" i="15"/>
  <c r="J98" i="3"/>
  <c r="R157" i="3"/>
  <c r="G157" i="3"/>
  <c r="G99" i="3"/>
  <c r="O148" i="3"/>
  <c r="N109" i="3"/>
  <c r="F31" i="15"/>
  <c r="H129" i="3"/>
  <c r="J99" i="3"/>
  <c r="M109" i="3"/>
  <c r="M179" i="3"/>
  <c r="I168" i="3"/>
  <c r="R167" i="3"/>
  <c r="G117" i="3"/>
  <c r="L169" i="3"/>
  <c r="N149" i="3"/>
  <c r="K107" i="3"/>
  <c r="L148" i="3"/>
  <c r="P99" i="3"/>
  <c r="N176" i="3"/>
  <c r="L157" i="3"/>
  <c r="M158" i="3"/>
  <c r="N117" i="3"/>
  <c r="Q178" i="3"/>
  <c r="I179" i="3"/>
  <c r="M99" i="3"/>
  <c r="Q29" i="15"/>
  <c r="S109" i="3"/>
  <c r="P168" i="3"/>
  <c r="Q128" i="3"/>
  <c r="L119" i="3"/>
  <c r="N129" i="3"/>
  <c r="G177" i="3"/>
  <c r="R99" i="3"/>
  <c r="H128" i="3"/>
  <c r="M98" i="3"/>
  <c r="H137" i="3"/>
  <c r="R158" i="3"/>
  <c r="K99" i="3"/>
  <c r="M106" i="3"/>
  <c r="I167" i="3"/>
  <c r="H148" i="3"/>
  <c r="H178" i="3"/>
  <c r="P158" i="3"/>
  <c r="I109" i="3"/>
  <c r="L129" i="3"/>
  <c r="J156" i="3"/>
  <c r="H159" i="3"/>
  <c r="R177" i="3"/>
  <c r="H149" i="3"/>
  <c r="K117" i="3"/>
  <c r="L108" i="3"/>
  <c r="Q119" i="3"/>
  <c r="O97" i="3"/>
  <c r="K147" i="3"/>
  <c r="G179" i="3"/>
  <c r="O156" i="3"/>
  <c r="L158" i="3"/>
  <c r="N179" i="3"/>
  <c r="N157" i="3"/>
  <c r="K178" i="3"/>
  <c r="S179" i="3"/>
  <c r="O157" i="3"/>
  <c r="L149" i="3"/>
  <c r="J117" i="3"/>
  <c r="H139" i="3"/>
  <c r="Q118" i="3"/>
  <c r="J138" i="3"/>
  <c r="Q169" i="3"/>
  <c r="I156" i="3"/>
  <c r="N147" i="3"/>
  <c r="M148" i="3"/>
  <c r="I178" i="3"/>
  <c r="L30" i="15"/>
  <c r="O147" i="3"/>
  <c r="H147" i="3"/>
  <c r="N158" i="3"/>
  <c r="I169" i="3"/>
  <c r="K129" i="3"/>
  <c r="J149" i="3"/>
  <c r="K137" i="3"/>
  <c r="Q177" i="3"/>
  <c r="K128" i="3"/>
  <c r="M157" i="3"/>
  <c r="P98" i="3"/>
  <c r="H107" i="3"/>
  <c r="S128" i="3"/>
  <c r="O169" i="3"/>
  <c r="M137" i="3"/>
  <c r="O127" i="3"/>
  <c r="O118" i="3"/>
  <c r="O129" i="3"/>
  <c r="Q97" i="3"/>
  <c r="Q156" i="3"/>
  <c r="O117" i="3"/>
  <c r="I128" i="3"/>
  <c r="G139" i="3"/>
  <c r="G149" i="3"/>
  <c r="G159" i="3"/>
  <c r="N29" i="15"/>
  <c r="O99" i="3"/>
  <c r="K109" i="3"/>
  <c r="K156" i="3"/>
  <c r="R128" i="3"/>
  <c r="P138" i="3"/>
  <c r="H109" i="3"/>
  <c r="H166" i="3"/>
  <c r="M117" i="3"/>
  <c r="N168" i="3"/>
  <c r="N166" i="3"/>
  <c r="K177" i="3"/>
  <c r="M166" i="3"/>
  <c r="H99" i="3"/>
  <c r="S168" i="3"/>
  <c r="H29" i="15"/>
  <c r="L97" i="3"/>
  <c r="P166" i="3"/>
  <c r="P30" i="15"/>
  <c r="Q139" i="3"/>
  <c r="N30" i="15"/>
  <c r="S148" i="3"/>
  <c r="M108" i="3"/>
  <c r="O30" i="15"/>
  <c r="Q168" i="3"/>
  <c r="Q166" i="3"/>
  <c r="M138" i="3"/>
  <c r="N31" i="15"/>
  <c r="Q147" i="3"/>
  <c r="O149" i="3"/>
  <c r="L31" i="15"/>
  <c r="I97" i="3"/>
  <c r="N97" i="3"/>
  <c r="P179" i="3"/>
  <c r="S158" i="3"/>
  <c r="O168" i="3"/>
  <c r="J28" i="15"/>
  <c r="G166" i="3"/>
  <c r="J167" i="3"/>
  <c r="Q129" i="3"/>
  <c r="O138" i="3"/>
  <c r="G29" i="15"/>
  <c r="R166" i="3"/>
  <c r="L98" i="3"/>
  <c r="R30" i="15"/>
  <c r="I29" i="15"/>
  <c r="J166" i="3"/>
  <c r="O177" i="3"/>
  <c r="J119" i="3"/>
  <c r="S118" i="3"/>
  <c r="I166" i="3"/>
  <c r="K166" i="3"/>
  <c r="Q149" i="3"/>
  <c r="S166" i="3"/>
  <c r="O108" i="3"/>
  <c r="L99" i="3"/>
  <c r="O137" i="3"/>
  <c r="I108" i="3"/>
  <c r="Q30" i="15"/>
  <c r="S117" i="3"/>
  <c r="Q159" i="3"/>
  <c r="O166" i="3"/>
  <c r="S167" i="3"/>
  <c r="Q98" i="3"/>
  <c r="R118" i="3"/>
  <c r="M118" i="3"/>
  <c r="I157" i="3"/>
  <c r="I98" i="3"/>
  <c r="F32" i="15"/>
  <c r="L166" i="3"/>
  <c r="M177" i="3"/>
  <c r="K118" i="3"/>
  <c r="S98" i="3"/>
  <c r="R168" i="3"/>
  <c r="M32" i="15"/>
  <c r="S139" i="3"/>
  <c r="F33" i="15"/>
  <c r="R139" i="3"/>
  <c r="H30" i="15"/>
  <c r="R98" i="3"/>
  <c r="G30" i="15"/>
  <c r="I30" i="15"/>
  <c r="J29" i="15"/>
  <c r="S149" i="3"/>
  <c r="P156" i="3"/>
  <c r="Q31" i="15"/>
  <c r="P31" i="15"/>
  <c r="S159" i="3"/>
  <c r="R31" i="15"/>
  <c r="R149" i="3"/>
  <c r="O31" i="15"/>
  <c r="M31" i="15"/>
  <c r="R32" i="15"/>
  <c r="H31" i="15"/>
  <c r="G31" i="15"/>
  <c r="O32" i="15"/>
  <c r="L33" i="15"/>
  <c r="R159" i="3"/>
  <c r="K29" i="15"/>
  <c r="I31" i="15"/>
  <c r="R33" i="15"/>
  <c r="L32" i="15"/>
  <c r="N32" i="15"/>
  <c r="Q32" i="15"/>
  <c r="J30" i="15"/>
  <c r="P32" i="15"/>
  <c r="G32" i="15"/>
  <c r="M33" i="15"/>
  <c r="N33" i="15"/>
  <c r="H32" i="15"/>
  <c r="O33" i="15"/>
  <c r="J31" i="15"/>
  <c r="I32" i="15"/>
  <c r="P33" i="15"/>
  <c r="Q33" i="15"/>
  <c r="G33" i="15"/>
  <c r="J32" i="15"/>
  <c r="I33" i="15"/>
  <c r="H33" i="15"/>
  <c r="J33" i="15"/>
  <c r="Q26" i="3"/>
  <c r="I19" i="3"/>
  <c r="J77" i="3"/>
  <c r="J68" i="3"/>
  <c r="I39" i="3"/>
  <c r="H47" i="3"/>
  <c r="Q57" i="3"/>
  <c r="P58" i="3"/>
  <c r="O69" i="3"/>
  <c r="H17" i="3"/>
  <c r="H46" i="3"/>
  <c r="J49" i="3"/>
  <c r="K79" i="3"/>
  <c r="H26" i="3"/>
  <c r="P18" i="3"/>
  <c r="G57" i="3"/>
  <c r="M58" i="3"/>
  <c r="I18" i="3"/>
  <c r="R69" i="3"/>
  <c r="M27" i="3"/>
  <c r="O68" i="3"/>
  <c r="H69" i="3"/>
  <c r="J17" i="3"/>
  <c r="O26" i="3"/>
  <c r="H67" i="3"/>
  <c r="O77" i="3"/>
  <c r="S66" i="3"/>
  <c r="G17" i="3"/>
  <c r="G58" i="3"/>
  <c r="P29" i="3"/>
  <c r="O57" i="3"/>
  <c r="P37" i="3"/>
  <c r="I28" i="3"/>
  <c r="L88" i="3"/>
  <c r="L79" i="3"/>
  <c r="M88" i="3"/>
  <c r="G89" i="3"/>
  <c r="K88" i="3"/>
  <c r="Q27" i="3"/>
  <c r="R78" i="3"/>
  <c r="I89" i="3"/>
  <c r="M37" i="3"/>
  <c r="I68" i="3"/>
  <c r="R19" i="3"/>
  <c r="S36" i="3"/>
  <c r="N58" i="3"/>
  <c r="H39" i="3"/>
  <c r="S29" i="3"/>
  <c r="G68" i="3"/>
  <c r="S77" i="3"/>
  <c r="K59" i="3"/>
  <c r="L37" i="3"/>
  <c r="H87" i="3"/>
  <c r="S67" i="3"/>
  <c r="S47" i="3"/>
  <c r="H58" i="3"/>
  <c r="L87" i="3"/>
  <c r="I27" i="3"/>
  <c r="I46" i="3"/>
  <c r="O67" i="3"/>
  <c r="M39" i="3"/>
  <c r="H77" i="3"/>
  <c r="K77" i="3"/>
  <c r="P67" i="3"/>
  <c r="O89" i="3"/>
  <c r="Q58" i="3"/>
  <c r="K48" i="3"/>
  <c r="J67" i="3"/>
  <c r="G79" i="3"/>
  <c r="H48" i="3"/>
  <c r="G28" i="3"/>
  <c r="I69" i="3"/>
  <c r="R39" i="3"/>
  <c r="I87" i="3"/>
  <c r="R57" i="3"/>
  <c r="O88" i="3"/>
  <c r="J36" i="3"/>
  <c r="H57" i="3"/>
  <c r="O19" i="3"/>
  <c r="H88" i="3"/>
  <c r="N59" i="3"/>
  <c r="P19" i="3"/>
  <c r="S39" i="3"/>
  <c r="O47" i="3"/>
  <c r="K37" i="3"/>
  <c r="K19" i="3"/>
  <c r="M57" i="3"/>
  <c r="J78" i="3"/>
  <c r="H78" i="3"/>
  <c r="P26" i="3"/>
  <c r="K78" i="3"/>
  <c r="M68" i="3"/>
  <c r="J87" i="3"/>
  <c r="M77" i="3"/>
  <c r="M46" i="3"/>
  <c r="L58" i="3"/>
  <c r="P59" i="3"/>
  <c r="I57" i="3"/>
  <c r="M79" i="3"/>
  <c r="Q48" i="3"/>
  <c r="L57" i="3"/>
  <c r="J58" i="3"/>
  <c r="Q39" i="3"/>
  <c r="L26" i="3"/>
  <c r="K46" i="3"/>
  <c r="N88" i="3"/>
  <c r="M47" i="3"/>
  <c r="L78" i="3"/>
  <c r="N17" i="3"/>
  <c r="N28" i="3"/>
  <c r="Q88" i="3"/>
  <c r="K57" i="3"/>
  <c r="P77" i="3"/>
  <c r="M18" i="3"/>
  <c r="K26" i="3"/>
  <c r="J89" i="3"/>
  <c r="I58" i="3"/>
  <c r="Q46" i="3"/>
  <c r="I47" i="3"/>
  <c r="N78" i="3"/>
  <c r="R77" i="3"/>
  <c r="I77" i="3"/>
  <c r="Q87" i="3"/>
  <c r="O29" i="3"/>
  <c r="I37" i="3"/>
  <c r="L27" i="3"/>
  <c r="G78" i="3"/>
  <c r="Q89" i="3"/>
  <c r="N39" i="3"/>
  <c r="M19" i="3"/>
  <c r="G67" i="3"/>
  <c r="R18" i="3"/>
  <c r="R87" i="3"/>
  <c r="K69" i="3"/>
  <c r="J46" i="3"/>
  <c r="H59" i="3"/>
  <c r="R38" i="3"/>
  <c r="S87" i="3"/>
  <c r="K17" i="3"/>
  <c r="G47" i="3"/>
  <c r="R17" i="3"/>
  <c r="R46" i="3"/>
  <c r="P78" i="3"/>
  <c r="J76" i="3"/>
  <c r="L36" i="3"/>
  <c r="L39" i="3"/>
  <c r="J69" i="3"/>
  <c r="P17" i="3"/>
  <c r="Q17" i="3"/>
  <c r="P38" i="3"/>
  <c r="R59" i="3"/>
  <c r="J47" i="3"/>
  <c r="J57" i="3"/>
  <c r="L77" i="3"/>
  <c r="R27" i="3"/>
  <c r="H19" i="3"/>
  <c r="I38" i="3"/>
  <c r="O27" i="3"/>
  <c r="M28" i="3"/>
  <c r="J28" i="3"/>
  <c r="L18" i="3"/>
  <c r="N69" i="3"/>
  <c r="Q78" i="3"/>
  <c r="N68" i="3"/>
  <c r="G69" i="3"/>
  <c r="M76" i="3"/>
  <c r="N77" i="3"/>
  <c r="S89" i="3"/>
  <c r="H18" i="3"/>
  <c r="L19" i="3"/>
  <c r="G36" i="3"/>
  <c r="O17" i="3"/>
  <c r="G19" i="3"/>
  <c r="S49" i="3"/>
  <c r="O87" i="3"/>
  <c r="P68" i="3"/>
  <c r="K58" i="3"/>
  <c r="Q18" i="3"/>
  <c r="P57" i="3"/>
  <c r="K27" i="3"/>
  <c r="O18" i="3"/>
  <c r="Q28" i="3"/>
  <c r="Q77" i="3"/>
  <c r="R67" i="3"/>
  <c r="O37" i="3"/>
  <c r="R47" i="3"/>
  <c r="S48" i="3"/>
  <c r="S78" i="3"/>
  <c r="S17" i="3"/>
  <c r="N18" i="3"/>
  <c r="H89" i="3"/>
  <c r="O28" i="3"/>
  <c r="K87" i="3"/>
  <c r="L76" i="3"/>
  <c r="P47" i="3"/>
  <c r="L49" i="3"/>
  <c r="S19" i="3"/>
  <c r="G48" i="3"/>
  <c r="Q38" i="3"/>
  <c r="N47" i="3"/>
  <c r="N76" i="3"/>
  <c r="J29" i="3"/>
  <c r="N49" i="3"/>
  <c r="O58" i="3"/>
  <c r="M38" i="3"/>
  <c r="M69" i="3"/>
  <c r="R88" i="3"/>
  <c r="R28" i="3"/>
  <c r="K68" i="3"/>
  <c r="M67" i="3"/>
  <c r="R79" i="3"/>
  <c r="G88" i="3"/>
  <c r="G29" i="3"/>
  <c r="G77" i="3"/>
  <c r="R68" i="3"/>
  <c r="M59" i="3"/>
  <c r="I17" i="3"/>
  <c r="N48" i="3"/>
  <c r="K29" i="3"/>
  <c r="M29" i="3"/>
  <c r="I76" i="3"/>
  <c r="H29" i="3"/>
  <c r="K28" i="3"/>
  <c r="I49" i="3"/>
  <c r="R29" i="3"/>
  <c r="S28" i="3"/>
  <c r="Q37" i="3"/>
  <c r="N29" i="3"/>
  <c r="N79" i="3"/>
  <c r="P69" i="3"/>
  <c r="O79" i="3"/>
  <c r="R89" i="3"/>
  <c r="K39" i="3"/>
  <c r="Q49" i="3"/>
  <c r="L29" i="3"/>
  <c r="H49" i="3"/>
  <c r="H27" i="3"/>
  <c r="I79" i="3"/>
  <c r="P39" i="3"/>
  <c r="G37" i="3"/>
  <c r="R49" i="3"/>
  <c r="L67" i="3"/>
  <c r="S58" i="3"/>
  <c r="H28" i="3"/>
  <c r="H37" i="3"/>
  <c r="N37" i="3"/>
  <c r="L48" i="3"/>
  <c r="P49" i="3"/>
  <c r="I67" i="3"/>
  <c r="L38" i="3"/>
  <c r="L28" i="3"/>
  <c r="I29" i="3"/>
  <c r="L68" i="3"/>
  <c r="J39" i="3"/>
  <c r="I78" i="3"/>
  <c r="J37" i="3"/>
  <c r="P79" i="3"/>
  <c r="N89" i="3"/>
  <c r="P27" i="3"/>
  <c r="P89" i="3"/>
  <c r="L59" i="3"/>
  <c r="S88" i="3"/>
  <c r="K76" i="3"/>
  <c r="R48" i="3"/>
  <c r="Q19" i="3"/>
  <c r="K38" i="3"/>
  <c r="L17" i="3"/>
  <c r="G87" i="3"/>
  <c r="N27" i="3"/>
  <c r="J88" i="3"/>
  <c r="N57" i="3"/>
  <c r="L89" i="3"/>
  <c r="J38" i="3"/>
  <c r="I48" i="3"/>
  <c r="Q68" i="3"/>
  <c r="M48" i="3"/>
  <c r="H79" i="3"/>
  <c r="N67" i="3"/>
  <c r="H76" i="3"/>
  <c r="S38" i="3"/>
  <c r="O48" i="3"/>
  <c r="M17" i="3"/>
  <c r="M20" i="3" s="1"/>
  <c r="L69" i="3"/>
  <c r="O78" i="3"/>
  <c r="H38" i="3"/>
  <c r="S68" i="3"/>
  <c r="G39" i="3"/>
  <c r="K67" i="3"/>
  <c r="O38" i="3"/>
  <c r="J27" i="3"/>
  <c r="O59" i="3"/>
  <c r="S59" i="3"/>
  <c r="S76" i="3"/>
  <c r="G18" i="3"/>
  <c r="Q79" i="3"/>
  <c r="L47" i="3"/>
  <c r="M49" i="3"/>
  <c r="Q47" i="3"/>
  <c r="K49" i="3"/>
  <c r="Q29" i="3"/>
  <c r="J18" i="3"/>
  <c r="P88" i="3"/>
  <c r="S57" i="3"/>
  <c r="K18" i="3"/>
  <c r="P48" i="3"/>
  <c r="S79" i="3"/>
  <c r="M87" i="3"/>
  <c r="H68" i="3"/>
  <c r="S27" i="3"/>
  <c r="S69" i="3"/>
  <c r="N19" i="3"/>
  <c r="O49" i="3"/>
  <c r="Q67" i="3"/>
  <c r="M78" i="3"/>
  <c r="N38" i="3"/>
  <c r="S37" i="3"/>
  <c r="O46" i="3"/>
  <c r="M26" i="3"/>
  <c r="J19" i="3"/>
  <c r="P28" i="3"/>
  <c r="H36" i="3"/>
  <c r="N36" i="3"/>
  <c r="S46" i="3"/>
  <c r="S18" i="3"/>
  <c r="G38" i="3"/>
  <c r="G26" i="3"/>
  <c r="I26" i="3"/>
  <c r="J48" i="3"/>
  <c r="I59" i="3"/>
  <c r="M89" i="3"/>
  <c r="Q36" i="3"/>
  <c r="P46" i="3"/>
  <c r="I88" i="3"/>
  <c r="G49" i="3"/>
  <c r="Q59" i="3"/>
  <c r="K89" i="3"/>
  <c r="G46" i="3"/>
  <c r="R58" i="3"/>
  <c r="Q69" i="3"/>
  <c r="R37" i="3"/>
  <c r="S26" i="3"/>
  <c r="N46" i="3"/>
  <c r="J59" i="3"/>
  <c r="G59" i="3"/>
  <c r="K36" i="3"/>
  <c r="R36" i="3"/>
  <c r="O36" i="3"/>
  <c r="O39" i="3"/>
  <c r="J26" i="3"/>
  <c r="P36" i="3"/>
  <c r="L46" i="3"/>
  <c r="N26" i="3"/>
  <c r="J79" i="3"/>
  <c r="M36" i="3"/>
  <c r="K47" i="3"/>
  <c r="G27" i="3"/>
  <c r="N87" i="3"/>
  <c r="P87" i="3"/>
  <c r="G5" i="3"/>
  <c r="J5" i="3"/>
  <c r="I5" i="3"/>
  <c r="I6" i="3"/>
  <c r="N5" i="3"/>
  <c r="M5" i="3"/>
  <c r="G6" i="3"/>
  <c r="S5" i="3"/>
  <c r="J6" i="3"/>
  <c r="R5" i="3"/>
  <c r="H5" i="3"/>
  <c r="K5" i="3"/>
  <c r="O5" i="3"/>
  <c r="R6" i="3"/>
  <c r="S6" i="3"/>
  <c r="H6" i="3"/>
  <c r="K6" i="3"/>
  <c r="N6" i="3"/>
  <c r="L5" i="3"/>
  <c r="L6" i="3"/>
  <c r="M6" i="3"/>
  <c r="O6" i="3"/>
  <c r="Q5" i="3"/>
  <c r="R8" i="3"/>
  <c r="H8" i="3"/>
  <c r="P7" i="3"/>
  <c r="I8" i="3"/>
  <c r="S8" i="3"/>
  <c r="Q8" i="3"/>
  <c r="M8" i="3"/>
  <c r="G8" i="3"/>
  <c r="J8" i="3"/>
  <c r="L8" i="3"/>
  <c r="N8" i="3"/>
  <c r="K8" i="3"/>
  <c r="Q7" i="3"/>
  <c r="S7" i="3"/>
  <c r="H7" i="3"/>
  <c r="R7" i="3"/>
  <c r="I7" i="3"/>
  <c r="J7" i="3"/>
  <c r="K7" i="3"/>
  <c r="L7" i="3"/>
  <c r="M7" i="3"/>
  <c r="P9" i="3"/>
  <c r="R9" i="3"/>
  <c r="P8" i="3"/>
  <c r="G7" i="3"/>
  <c r="H9" i="3"/>
  <c r="N7" i="3"/>
  <c r="O7" i="3"/>
  <c r="S9" i="3"/>
  <c r="J9" i="3"/>
  <c r="G9" i="3"/>
  <c r="K9" i="3"/>
  <c r="I9" i="3"/>
  <c r="N9" i="3"/>
  <c r="L9" i="3"/>
  <c r="M9" i="3"/>
  <c r="O9" i="3"/>
  <c r="AC786" i="1"/>
  <c r="Z786" i="1"/>
  <c r="AB786" i="1"/>
  <c r="AH786" i="1"/>
  <c r="AA786" i="1"/>
  <c r="Y786" i="1"/>
  <c r="AG786" i="1"/>
  <c r="X786" i="1"/>
  <c r="AF786" i="1"/>
  <c r="AE786" i="1"/>
  <c r="AI786" i="1" l="1"/>
  <c r="R190" i="3"/>
  <c r="I190" i="3"/>
  <c r="M190" i="3"/>
  <c r="J190" i="3"/>
  <c r="P190" i="3"/>
  <c r="T189" i="3"/>
  <c r="T188" i="3"/>
  <c r="H190" i="3"/>
  <c r="K190" i="3"/>
  <c r="T187" i="3"/>
  <c r="S190" i="3"/>
  <c r="T186" i="3"/>
  <c r="G190" i="3"/>
  <c r="O190" i="3"/>
  <c r="L190" i="3"/>
  <c r="N190" i="3"/>
  <c r="Q190" i="3"/>
  <c r="J170" i="3"/>
  <c r="M180" i="3"/>
  <c r="Q180" i="3"/>
  <c r="O140" i="3"/>
  <c r="K150" i="3"/>
  <c r="N120" i="3"/>
  <c r="I20" i="3"/>
  <c r="N100" i="3"/>
  <c r="J160" i="3"/>
  <c r="Q110" i="3"/>
  <c r="P120" i="3"/>
  <c r="M140" i="3"/>
  <c r="K140" i="3"/>
  <c r="S120" i="3"/>
  <c r="K180" i="3"/>
  <c r="P110" i="3"/>
  <c r="I170" i="3"/>
  <c r="Q170" i="3"/>
  <c r="P170" i="3"/>
  <c r="O180" i="3"/>
  <c r="H170" i="3"/>
  <c r="R180" i="3"/>
  <c r="P160" i="3"/>
  <c r="M170" i="3"/>
  <c r="J180" i="3"/>
  <c r="K170" i="3"/>
  <c r="K160" i="3"/>
  <c r="O120" i="3"/>
  <c r="N150" i="3"/>
  <c r="P100" i="3"/>
  <c r="R110" i="3"/>
  <c r="M100" i="3"/>
  <c r="J110" i="3"/>
  <c r="I120" i="3"/>
  <c r="R170" i="3"/>
  <c r="N170" i="3"/>
  <c r="Q160" i="3"/>
  <c r="H110" i="3"/>
  <c r="I160" i="3"/>
  <c r="O100" i="3"/>
  <c r="T117" i="3"/>
  <c r="G120" i="3"/>
  <c r="R130" i="3"/>
  <c r="T147" i="3"/>
  <c r="G150" i="3"/>
  <c r="I180" i="3"/>
  <c r="Q140" i="3"/>
  <c r="R150" i="3"/>
  <c r="S150" i="3"/>
  <c r="T119" i="3"/>
  <c r="H160" i="3"/>
  <c r="I130" i="3"/>
  <c r="P130" i="3"/>
  <c r="S21" i="15"/>
  <c r="S14" i="15"/>
  <c r="S5" i="15"/>
  <c r="S13" i="15"/>
  <c r="S11" i="15"/>
  <c r="Q100" i="3"/>
  <c r="H140" i="3"/>
  <c r="H180" i="3"/>
  <c r="J140" i="3"/>
  <c r="H100" i="3"/>
  <c r="N130" i="3"/>
  <c r="L110" i="3"/>
  <c r="T138" i="3"/>
  <c r="M160" i="3"/>
  <c r="I140" i="3"/>
  <c r="T169" i="3"/>
  <c r="T108" i="3"/>
  <c r="P140" i="3"/>
  <c r="T156" i="3"/>
  <c r="G160" i="3"/>
  <c r="T98" i="3"/>
  <c r="L100" i="3"/>
  <c r="M120" i="3"/>
  <c r="H150" i="3"/>
  <c r="N180" i="3"/>
  <c r="T176" i="3"/>
  <c r="T99" i="3"/>
  <c r="P180" i="3"/>
  <c r="L120" i="3"/>
  <c r="R140" i="3"/>
  <c r="L150" i="3"/>
  <c r="N140" i="3"/>
  <c r="Q130" i="3"/>
  <c r="K100" i="3"/>
  <c r="L180" i="3"/>
  <c r="S15" i="15"/>
  <c r="I100" i="3"/>
  <c r="T159" i="3"/>
  <c r="O150" i="3"/>
  <c r="K120" i="3"/>
  <c r="T157" i="3"/>
  <c r="Q120" i="3"/>
  <c r="T109" i="3"/>
  <c r="R120" i="3"/>
  <c r="H130" i="3"/>
  <c r="O110" i="3"/>
  <c r="P150" i="3"/>
  <c r="L160" i="3"/>
  <c r="M130" i="3"/>
  <c r="S130" i="3"/>
  <c r="T149" i="3"/>
  <c r="O130" i="3"/>
  <c r="T158" i="3"/>
  <c r="T167" i="3"/>
  <c r="K130" i="3"/>
  <c r="T126" i="3"/>
  <c r="T148" i="3"/>
  <c r="L140" i="3"/>
  <c r="I110" i="3"/>
  <c r="T118" i="3"/>
  <c r="I150" i="3"/>
  <c r="L170" i="3"/>
  <c r="O170" i="3"/>
  <c r="S170" i="3"/>
  <c r="T166" i="3"/>
  <c r="G170" i="3"/>
  <c r="T139" i="3"/>
  <c r="J120" i="3"/>
  <c r="O160" i="3"/>
  <c r="T177" i="3"/>
  <c r="G180" i="3"/>
  <c r="K110" i="3"/>
  <c r="S140" i="3"/>
  <c r="J100" i="3"/>
  <c r="H120" i="3"/>
  <c r="L130" i="3"/>
  <c r="T178" i="3"/>
  <c r="J130" i="3"/>
  <c r="T97" i="3"/>
  <c r="G100" i="3"/>
  <c r="S17" i="15"/>
  <c r="T17" i="15" s="1"/>
  <c r="Q150" i="3"/>
  <c r="T179" i="3"/>
  <c r="M110" i="3"/>
  <c r="T106" i="3"/>
  <c r="N110" i="3"/>
  <c r="S180" i="3"/>
  <c r="N160" i="3"/>
  <c r="T168" i="3"/>
  <c r="S100" i="3"/>
  <c r="T107" i="3"/>
  <c r="G110" i="3"/>
  <c r="T137" i="3"/>
  <c r="G140" i="3"/>
  <c r="S110" i="3"/>
  <c r="J150" i="3"/>
  <c r="T127" i="3"/>
  <c r="G130" i="3"/>
  <c r="R100" i="3"/>
  <c r="S160" i="3"/>
  <c r="T128" i="3"/>
  <c r="T129" i="3"/>
  <c r="R160" i="3"/>
  <c r="M150" i="3"/>
  <c r="S29" i="15"/>
  <c r="T29" i="15" s="1"/>
  <c r="S19" i="15"/>
  <c r="N60" i="3"/>
  <c r="S50" i="3"/>
  <c r="K70" i="3"/>
  <c r="L20" i="3"/>
  <c r="K80" i="3"/>
  <c r="O70" i="3"/>
  <c r="M40" i="3"/>
  <c r="N40" i="3"/>
  <c r="H40" i="3"/>
  <c r="N30" i="3"/>
  <c r="N90" i="3"/>
  <c r="K40" i="3"/>
  <c r="T27" i="3"/>
  <c r="L50" i="3"/>
  <c r="I30" i="3"/>
  <c r="S60" i="3"/>
  <c r="T39" i="3"/>
  <c r="O90" i="3"/>
  <c r="J50" i="3"/>
  <c r="M60" i="3"/>
  <c r="P90" i="3"/>
  <c r="N50" i="3"/>
  <c r="T49" i="3"/>
  <c r="N70" i="3"/>
  <c r="J30" i="3"/>
  <c r="S30" i="3"/>
  <c r="O50" i="3"/>
  <c r="P60" i="3"/>
  <c r="P50" i="3"/>
  <c r="M70" i="3"/>
  <c r="L80" i="3"/>
  <c r="I70" i="3"/>
  <c r="T59" i="3"/>
  <c r="T37" i="3"/>
  <c r="R70" i="3"/>
  <c r="J80" i="3"/>
  <c r="K60" i="3"/>
  <c r="L30" i="3"/>
  <c r="P70" i="3"/>
  <c r="O30" i="3"/>
  <c r="T57" i="3"/>
  <c r="G60" i="3"/>
  <c r="Q80" i="3"/>
  <c r="T78" i="3"/>
  <c r="M50" i="3"/>
  <c r="T28" i="3"/>
  <c r="O60" i="3"/>
  <c r="J20" i="3"/>
  <c r="Q60" i="3"/>
  <c r="P40" i="3"/>
  <c r="T26" i="3"/>
  <c r="G30" i="3"/>
  <c r="M30" i="3"/>
  <c r="T18" i="3"/>
  <c r="T77" i="3"/>
  <c r="G80" i="3"/>
  <c r="T48" i="3"/>
  <c r="M80" i="3"/>
  <c r="R50" i="3"/>
  <c r="Q50" i="3"/>
  <c r="H60" i="3"/>
  <c r="H30" i="3"/>
  <c r="T38" i="3"/>
  <c r="S80" i="3"/>
  <c r="I80" i="3"/>
  <c r="T29" i="3"/>
  <c r="S20" i="3"/>
  <c r="T19" i="3"/>
  <c r="T69" i="3"/>
  <c r="Q20" i="3"/>
  <c r="R20" i="3"/>
  <c r="R90" i="3"/>
  <c r="I40" i="3"/>
  <c r="N20" i="3"/>
  <c r="L60" i="3"/>
  <c r="J90" i="3"/>
  <c r="J40" i="3"/>
  <c r="T79" i="3"/>
  <c r="H90" i="3"/>
  <c r="S40" i="3"/>
  <c r="T89" i="3"/>
  <c r="T58" i="3"/>
  <c r="T87" i="3"/>
  <c r="G90" i="3"/>
  <c r="T88" i="3"/>
  <c r="O20" i="3"/>
  <c r="P20" i="3"/>
  <c r="T47" i="3"/>
  <c r="J70" i="3"/>
  <c r="T17" i="3"/>
  <c r="G20" i="3"/>
  <c r="H80" i="3"/>
  <c r="T76" i="3"/>
  <c r="O40" i="3"/>
  <c r="Q40" i="3"/>
  <c r="M90" i="3"/>
  <c r="T36" i="3"/>
  <c r="G40" i="3"/>
  <c r="R30" i="3"/>
  <c r="K20" i="3"/>
  <c r="T67" i="3"/>
  <c r="G70" i="3"/>
  <c r="Q90" i="3"/>
  <c r="K30" i="3"/>
  <c r="R60" i="3"/>
  <c r="I50" i="3"/>
  <c r="S70" i="3"/>
  <c r="T66" i="3"/>
  <c r="H50" i="3"/>
  <c r="R40" i="3"/>
  <c r="L70" i="3"/>
  <c r="S90" i="3"/>
  <c r="I60" i="3"/>
  <c r="P30" i="3"/>
  <c r="I90" i="3"/>
  <c r="O80" i="3"/>
  <c r="H20" i="3"/>
  <c r="T46" i="3"/>
  <c r="G50" i="3"/>
  <c r="Q70" i="3"/>
  <c r="N80" i="3"/>
  <c r="K90" i="3"/>
  <c r="J60" i="3"/>
  <c r="L40" i="3"/>
  <c r="R80" i="3"/>
  <c r="P80" i="3"/>
  <c r="K50" i="3"/>
  <c r="L90" i="3"/>
  <c r="T68" i="3"/>
  <c r="H70" i="3"/>
  <c r="Q30" i="3"/>
  <c r="S10" i="3"/>
  <c r="I10" i="3"/>
  <c r="K10" i="3"/>
  <c r="M10" i="3"/>
  <c r="N10" i="3"/>
  <c r="H10" i="3"/>
  <c r="T7" i="3"/>
  <c r="R10" i="3"/>
  <c r="L10" i="3"/>
  <c r="G10" i="3"/>
  <c r="J10" i="3"/>
  <c r="M6" i="10" l="1"/>
  <c r="H7" i="10"/>
  <c r="L9" i="10"/>
  <c r="G11" i="10"/>
  <c r="N9" i="10"/>
  <c r="R8" i="10"/>
  <c r="M19" i="10"/>
  <c r="L7" i="10"/>
  <c r="M11" i="10"/>
  <c r="S21" i="10"/>
  <c r="S13" i="10"/>
  <c r="H19" i="10"/>
  <c r="K18" i="10"/>
  <c r="R12" i="10"/>
  <c r="H6" i="10"/>
  <c r="H9" i="10"/>
  <c r="J8" i="10"/>
  <c r="H10" i="10"/>
  <c r="M7" i="10"/>
  <c r="M9" i="10"/>
  <c r="K10" i="10"/>
  <c r="K12" i="10"/>
  <c r="R20" i="10"/>
  <c r="S15" i="10"/>
  <c r="S22" i="10"/>
  <c r="G22" i="10"/>
  <c r="K17" i="10"/>
  <c r="L19" i="10"/>
  <c r="M16" i="10"/>
  <c r="I18" i="10"/>
  <c r="H18" i="10"/>
  <c r="I17" i="10"/>
  <c r="N21" i="10"/>
  <c r="M18" i="10"/>
  <c r="G23" i="10"/>
  <c r="K15" i="10"/>
  <c r="H22" i="10"/>
  <c r="N19" i="10"/>
  <c r="L8" i="10"/>
  <c r="K6" i="10"/>
  <c r="H12" i="10"/>
  <c r="G13" i="10"/>
  <c r="J13" i="10"/>
  <c r="G7" i="10"/>
  <c r="J12" i="10"/>
  <c r="M10" i="10"/>
  <c r="K8" i="10"/>
  <c r="L6" i="10"/>
  <c r="G18" i="10"/>
  <c r="N15" i="10"/>
  <c r="J17" i="10"/>
  <c r="L21" i="10"/>
  <c r="R18" i="10"/>
  <c r="L14" i="10"/>
  <c r="M20" i="10"/>
  <c r="H20" i="10"/>
  <c r="R17" i="10"/>
  <c r="R21" i="10"/>
  <c r="K20" i="10"/>
  <c r="J23" i="10"/>
  <c r="L20" i="10"/>
  <c r="H21" i="10"/>
  <c r="J10" i="10"/>
  <c r="I13" i="10"/>
  <c r="S11" i="10"/>
  <c r="R7" i="10"/>
  <c r="G6" i="10"/>
  <c r="L10" i="10"/>
  <c r="S6" i="10"/>
  <c r="R9" i="10"/>
  <c r="R11" i="10"/>
  <c r="J9" i="10"/>
  <c r="N13" i="10"/>
  <c r="K11" i="10"/>
  <c r="I19" i="10"/>
  <c r="H17" i="10"/>
  <c r="I14" i="10"/>
  <c r="L16" i="10"/>
  <c r="G16" i="10"/>
  <c r="I16" i="10"/>
  <c r="K21" i="10"/>
  <c r="M22" i="10"/>
  <c r="S23" i="10"/>
  <c r="M23" i="10"/>
  <c r="J19" i="10"/>
  <c r="N18" i="10"/>
  <c r="H11" i="10"/>
  <c r="I9" i="10"/>
  <c r="G8" i="10"/>
  <c r="N6" i="10"/>
  <c r="M12" i="10"/>
  <c r="G10" i="10"/>
  <c r="S7" i="10"/>
  <c r="N7" i="10"/>
  <c r="S9" i="10"/>
  <c r="S20" i="10"/>
  <c r="G15" i="10"/>
  <c r="M15" i="10"/>
  <c r="L17" i="10"/>
  <c r="J16" i="10"/>
  <c r="R16" i="10"/>
  <c r="G20" i="10"/>
  <c r="L15" i="10"/>
  <c r="S19" i="10"/>
  <c r="J15" i="10"/>
  <c r="J22" i="10"/>
  <c r="I21" i="10"/>
  <c r="J20" i="10"/>
  <c r="J21" i="10"/>
  <c r="I23" i="10"/>
  <c r="N20" i="10"/>
  <c r="G19" i="10"/>
  <c r="K19" i="10"/>
  <c r="K13" i="10"/>
  <c r="N12" i="10"/>
  <c r="I10" i="10"/>
  <c r="R10" i="10"/>
  <c r="J11" i="10"/>
  <c r="I8" i="10"/>
  <c r="I12" i="10"/>
  <c r="J7" i="10"/>
  <c r="H8" i="10"/>
  <c r="N10" i="10"/>
  <c r="R14" i="10"/>
  <c r="H16" i="10"/>
  <c r="I15" i="10"/>
  <c r="L22" i="10"/>
  <c r="N17" i="10"/>
  <c r="R19" i="10"/>
  <c r="M14" i="10"/>
  <c r="M21" i="10"/>
  <c r="N14" i="10"/>
  <c r="K23" i="10"/>
  <c r="R23" i="10"/>
  <c r="G14" i="10"/>
  <c r="K16" i="10"/>
  <c r="L13" i="10"/>
  <c r="K7" i="10"/>
  <c r="M13" i="10"/>
  <c r="S8" i="10"/>
  <c r="R13" i="10"/>
  <c r="S12" i="10"/>
  <c r="G12" i="10"/>
  <c r="J6" i="10"/>
  <c r="I11" i="10"/>
  <c r="N11" i="10"/>
  <c r="S10" i="10"/>
  <c r="N8" i="10"/>
  <c r="G17" i="10"/>
  <c r="S14" i="10"/>
  <c r="J14" i="10"/>
  <c r="G21" i="10"/>
  <c r="L18" i="10"/>
  <c r="S17" i="10"/>
  <c r="K14" i="10"/>
  <c r="H14" i="10"/>
  <c r="I20" i="10"/>
  <c r="R15" i="10"/>
  <c r="K22" i="10"/>
  <c r="I6" i="10"/>
  <c r="N23" i="10"/>
  <c r="H23" i="10"/>
  <c r="K9" i="10"/>
  <c r="G9" i="10"/>
  <c r="L11" i="10"/>
  <c r="H13" i="10"/>
  <c r="R6" i="10"/>
  <c r="L12" i="10"/>
  <c r="I7" i="10"/>
  <c r="M8" i="10"/>
  <c r="S18" i="10"/>
  <c r="M17" i="10"/>
  <c r="N22" i="10"/>
  <c r="J18" i="10"/>
  <c r="I22" i="10"/>
  <c r="H15" i="10"/>
  <c r="R22" i="10"/>
  <c r="S16" i="10"/>
  <c r="N16" i="10"/>
  <c r="L23" i="10"/>
  <c r="J30" i="10"/>
  <c r="J34" i="10"/>
  <c r="J25" i="10"/>
  <c r="J26" i="10"/>
  <c r="J33" i="10"/>
  <c r="J31" i="10"/>
  <c r="J36" i="10"/>
  <c r="J35" i="10"/>
  <c r="J27" i="10"/>
  <c r="J24" i="10"/>
  <c r="J29" i="10"/>
  <c r="J28" i="10"/>
  <c r="J32" i="10"/>
  <c r="K24" i="10"/>
  <c r="K31" i="10"/>
  <c r="K33" i="10"/>
  <c r="K32" i="10"/>
  <c r="K35" i="10"/>
  <c r="K34" i="10"/>
  <c r="K29" i="10"/>
  <c r="K28" i="10"/>
  <c r="K30" i="10"/>
  <c r="K25" i="10"/>
  <c r="K27" i="10"/>
  <c r="K36" i="10"/>
  <c r="K26" i="10"/>
  <c r="I36" i="10"/>
  <c r="I30" i="10"/>
  <c r="I34" i="10"/>
  <c r="I31" i="10"/>
  <c r="I28" i="10"/>
  <c r="I24" i="10"/>
  <c r="I29" i="10"/>
  <c r="I25" i="10"/>
  <c r="I27" i="10"/>
  <c r="I33" i="10"/>
  <c r="I35" i="10"/>
  <c r="I32" i="10"/>
  <c r="I26" i="10"/>
  <c r="M33" i="10"/>
  <c r="M28" i="10"/>
  <c r="M26" i="10"/>
  <c r="M30" i="10"/>
  <c r="M29" i="10"/>
  <c r="M32" i="10"/>
  <c r="M31" i="10"/>
  <c r="M24" i="10"/>
  <c r="M27" i="10"/>
  <c r="M25" i="10"/>
  <c r="M34" i="10"/>
  <c r="M35" i="10"/>
  <c r="M36" i="10"/>
  <c r="L25" i="10"/>
  <c r="L32" i="10"/>
  <c r="L27" i="10"/>
  <c r="L35" i="10"/>
  <c r="L36" i="10"/>
  <c r="L34" i="10"/>
  <c r="L28" i="10"/>
  <c r="L33" i="10"/>
  <c r="L26" i="10"/>
  <c r="L30" i="10"/>
  <c r="L31" i="10"/>
  <c r="L24" i="10"/>
  <c r="L29" i="10"/>
  <c r="S27" i="10"/>
  <c r="S31" i="10"/>
  <c r="S35" i="10"/>
  <c r="S36" i="10"/>
  <c r="S32" i="10"/>
  <c r="S34" i="10"/>
  <c r="S29" i="10"/>
  <c r="S30" i="10"/>
  <c r="S28" i="10"/>
  <c r="S25" i="10"/>
  <c r="S33" i="10"/>
  <c r="S26" i="10"/>
  <c r="S24" i="10"/>
  <c r="G31" i="10"/>
  <c r="G36" i="10"/>
  <c r="G30" i="10"/>
  <c r="G24" i="10"/>
  <c r="G34" i="10"/>
  <c r="G32" i="10"/>
  <c r="G27" i="10"/>
  <c r="G26" i="10"/>
  <c r="G28" i="10"/>
  <c r="G33" i="10"/>
  <c r="G35" i="10"/>
  <c r="G25" i="10"/>
  <c r="G29" i="10"/>
  <c r="N27" i="10"/>
  <c r="N25" i="10"/>
  <c r="N33" i="10"/>
  <c r="N26" i="10"/>
  <c r="N34" i="10"/>
  <c r="N28" i="10"/>
  <c r="N31" i="10"/>
  <c r="N24" i="10"/>
  <c r="N30" i="10"/>
  <c r="N32" i="10"/>
  <c r="N36" i="10"/>
  <c r="N29" i="10"/>
  <c r="N35" i="10"/>
  <c r="R36" i="10"/>
  <c r="R29" i="10"/>
  <c r="R27" i="10"/>
  <c r="R28" i="10"/>
  <c r="R35" i="10"/>
  <c r="R25" i="10"/>
  <c r="R31" i="10"/>
  <c r="R33" i="10"/>
  <c r="R32" i="10"/>
  <c r="R30" i="10"/>
  <c r="R26" i="10"/>
  <c r="R34" i="10"/>
  <c r="R24" i="10"/>
  <c r="H32" i="10"/>
  <c r="H27" i="10"/>
  <c r="H31" i="10"/>
  <c r="H30" i="10"/>
  <c r="H34" i="10"/>
  <c r="H35" i="10"/>
  <c r="H28" i="10"/>
  <c r="H36" i="10"/>
  <c r="H29" i="10"/>
  <c r="H33" i="10"/>
  <c r="H25" i="10"/>
  <c r="H26" i="10"/>
  <c r="H24" i="10"/>
  <c r="T190" i="3"/>
  <c r="T140" i="3"/>
  <c r="T100" i="3"/>
  <c r="T170" i="3"/>
  <c r="T130" i="3"/>
  <c r="T120" i="3"/>
  <c r="J9" i="15"/>
  <c r="S9" i="15" s="1"/>
  <c r="L8" i="15"/>
  <c r="S8" i="15" s="1"/>
  <c r="M6" i="15"/>
  <c r="L7" i="15"/>
  <c r="M7" i="15"/>
  <c r="K10" i="15"/>
  <c r="S10" i="15" s="1"/>
  <c r="O6" i="15"/>
  <c r="N6" i="15"/>
  <c r="L12" i="15"/>
  <c r="S12" i="15" s="1"/>
  <c r="L16" i="15"/>
  <c r="S16" i="15" s="1"/>
  <c r="K18" i="15"/>
  <c r="S18" i="15" s="1"/>
  <c r="K20" i="15"/>
  <c r="S20" i="15" s="1"/>
  <c r="T20" i="15" s="1"/>
  <c r="K23" i="15"/>
  <c r="S23" i="15" s="1"/>
  <c r="K22" i="15"/>
  <c r="L22" i="15"/>
  <c r="K24" i="15"/>
  <c r="S24" i="15" s="1"/>
  <c r="J25" i="15"/>
  <c r="S25" i="15" s="1"/>
  <c r="K26" i="15"/>
  <c r="S26" i="15" s="1"/>
  <c r="T26" i="15" s="1"/>
  <c r="K27" i="15"/>
  <c r="S27" i="15" s="1"/>
  <c r="T27" i="15" s="1"/>
  <c r="K28" i="15"/>
  <c r="S28" i="15" s="1"/>
  <c r="T28" i="15" s="1"/>
  <c r="K30" i="15"/>
  <c r="S30" i="15" s="1"/>
  <c r="T30" i="15" s="1"/>
  <c r="K31" i="15"/>
  <c r="S31" i="15" s="1"/>
  <c r="T31" i="15" s="1"/>
  <c r="K32" i="15"/>
  <c r="S32" i="15" s="1"/>
  <c r="T32" i="15" s="1"/>
  <c r="K33" i="15"/>
  <c r="S33" i="15" s="1"/>
  <c r="T33" i="15" s="1"/>
  <c r="T160" i="3"/>
  <c r="T180" i="3"/>
  <c r="T110" i="3"/>
  <c r="T150" i="3"/>
  <c r="T40" i="3"/>
  <c r="T80" i="3"/>
  <c r="T30" i="3"/>
  <c r="T50" i="3"/>
  <c r="T70" i="3"/>
  <c r="T90" i="3"/>
  <c r="T20" i="3"/>
  <c r="T60" i="3"/>
  <c r="R5" i="10"/>
  <c r="H5" i="10"/>
  <c r="N5" i="10"/>
  <c r="M5" i="10"/>
  <c r="J5" i="10"/>
  <c r="K5" i="10"/>
  <c r="G5" i="10"/>
  <c r="I5" i="10"/>
  <c r="L5" i="10"/>
  <c r="S5" i="10"/>
  <c r="P5" i="3"/>
  <c r="P6" i="3"/>
  <c r="Q6" i="3"/>
  <c r="O8" i="3"/>
  <c r="Q9" i="3"/>
  <c r="S22" i="15" l="1"/>
  <c r="T22" i="15" s="1"/>
  <c r="S7" i="15"/>
  <c r="S6" i="15"/>
  <c r="Q10" i="3"/>
  <c r="T9" i="3"/>
  <c r="O10" i="3"/>
  <c r="T8" i="3"/>
  <c r="T6" i="3"/>
  <c r="T5" i="3"/>
  <c r="P10" i="3"/>
  <c r="T14" i="15" l="1"/>
  <c r="T23" i="15"/>
  <c r="O18" i="10"/>
  <c r="O6" i="10"/>
  <c r="O12" i="10"/>
  <c r="O15" i="10"/>
  <c r="O13" i="10"/>
  <c r="O17" i="10"/>
  <c r="O14" i="10"/>
  <c r="O20" i="10"/>
  <c r="O23" i="10"/>
  <c r="O21" i="10"/>
  <c r="O8" i="10"/>
  <c r="O9" i="10"/>
  <c r="O11" i="10"/>
  <c r="O16" i="10"/>
  <c r="O7" i="10"/>
  <c r="O19" i="10"/>
  <c r="O22" i="10"/>
  <c r="O10" i="10"/>
  <c r="Q15" i="10"/>
  <c r="Q7" i="10"/>
  <c r="Q10" i="10"/>
  <c r="Q12" i="10"/>
  <c r="Q16" i="10"/>
  <c r="Q13" i="10"/>
  <c r="Q21" i="10"/>
  <c r="Q8" i="10"/>
  <c r="Q22" i="10"/>
  <c r="Q19" i="10"/>
  <c r="Q14" i="10"/>
  <c r="Q11" i="10"/>
  <c r="Q18" i="10"/>
  <c r="Q6" i="10"/>
  <c r="Q17" i="10"/>
  <c r="Q23" i="10"/>
  <c r="Q9" i="10"/>
  <c r="Q20" i="10"/>
  <c r="P12" i="10"/>
  <c r="P20" i="10"/>
  <c r="P10" i="10"/>
  <c r="P7" i="10"/>
  <c r="P17" i="10"/>
  <c r="P23" i="10"/>
  <c r="P21" i="10"/>
  <c r="P14" i="10"/>
  <c r="P16" i="10"/>
  <c r="P22" i="10"/>
  <c r="P18" i="10"/>
  <c r="P6" i="10"/>
  <c r="P9" i="10"/>
  <c r="P11" i="10"/>
  <c r="P13" i="10"/>
  <c r="P19" i="10"/>
  <c r="P15" i="10"/>
  <c r="P8" i="10"/>
  <c r="P30" i="10"/>
  <c r="P35" i="10"/>
  <c r="P29" i="10"/>
  <c r="P32" i="10"/>
  <c r="P36" i="10"/>
  <c r="P31" i="10"/>
  <c r="P24" i="10"/>
  <c r="P33" i="10"/>
  <c r="P26" i="10"/>
  <c r="P34" i="10"/>
  <c r="P28" i="10"/>
  <c r="P25" i="10"/>
  <c r="P27" i="10"/>
  <c r="Q35" i="10"/>
  <c r="Q36" i="10"/>
  <c r="Q30" i="10"/>
  <c r="Q34" i="10"/>
  <c r="Q25" i="10"/>
  <c r="Q31" i="10"/>
  <c r="Q24" i="10"/>
  <c r="Q28" i="10"/>
  <c r="Q29" i="10"/>
  <c r="Q32" i="10"/>
  <c r="Q27" i="10"/>
  <c r="Q33" i="10"/>
  <c r="Q26" i="10"/>
  <c r="O31" i="10"/>
  <c r="O36" i="10"/>
  <c r="O25" i="10"/>
  <c r="O24" i="10"/>
  <c r="O28" i="10"/>
  <c r="O27" i="10"/>
  <c r="O29" i="10"/>
  <c r="O30" i="10"/>
  <c r="O34" i="10"/>
  <c r="O35" i="10"/>
  <c r="O32" i="10"/>
  <c r="O33" i="10"/>
  <c r="O26" i="10"/>
  <c r="T15" i="15"/>
  <c r="T16" i="15"/>
  <c r="T19" i="15"/>
  <c r="T21" i="15"/>
  <c r="T25" i="15"/>
  <c r="T9" i="15"/>
  <c r="T12" i="15"/>
  <c r="T7" i="15"/>
  <c r="T18" i="15"/>
  <c r="T8" i="15"/>
  <c r="T24" i="15"/>
  <c r="T6" i="15"/>
  <c r="T13" i="15"/>
  <c r="T11" i="15"/>
  <c r="T5" i="15"/>
  <c r="T10" i="15"/>
  <c r="Q5" i="10"/>
  <c r="P5" i="10"/>
  <c r="O5" i="10"/>
  <c r="T10" i="3"/>
  <c r="T30" i="10" l="1"/>
  <c r="T24" i="10"/>
  <c r="T27" i="10"/>
  <c r="T32" i="10"/>
  <c r="T29" i="10"/>
  <c r="T28" i="10"/>
  <c r="T19" i="10"/>
  <c r="T20" i="10"/>
  <c r="T36" i="10"/>
  <c r="T31" i="10"/>
  <c r="T7" i="10"/>
  <c r="T14" i="10"/>
  <c r="T16" i="10"/>
  <c r="T17" i="10"/>
  <c r="T11" i="10"/>
  <c r="T13" i="10"/>
  <c r="T9" i="10"/>
  <c r="T15" i="10"/>
  <c r="T8" i="10"/>
  <c r="T12" i="10"/>
  <c r="T35" i="10"/>
  <c r="T10" i="10"/>
  <c r="T21" i="10"/>
  <c r="T6" i="10"/>
  <c r="T34" i="10"/>
  <c r="T22" i="10"/>
  <c r="T23" i="10"/>
  <c r="T18" i="10"/>
  <c r="T26" i="10"/>
  <c r="T33" i="10"/>
  <c r="T25" i="10"/>
  <c r="T5" i="10"/>
  <c r="U27" i="10" l="1"/>
  <c r="U29" i="10"/>
  <c r="U33" i="10"/>
  <c r="U25" i="10"/>
  <c r="U32" i="10"/>
  <c r="U30" i="10"/>
  <c r="U24" i="10"/>
  <c r="U31" i="10"/>
  <c r="U34" i="10"/>
  <c r="U28" i="10"/>
  <c r="U36" i="10"/>
  <c r="U26" i="10"/>
  <c r="U35" i="10"/>
  <c r="U15" i="10"/>
  <c r="U23" i="10"/>
  <c r="U21" i="10"/>
  <c r="U19" i="10"/>
  <c r="U22" i="10"/>
  <c r="U11" i="10"/>
  <c r="U13" i="10"/>
  <c r="U5" i="10"/>
  <c r="U7" i="10"/>
  <c r="U10" i="10"/>
  <c r="U8" i="10"/>
  <c r="U17" i="10"/>
  <c r="U9" i="10"/>
  <c r="U20" i="10"/>
  <c r="U16" i="10"/>
  <c r="U6" i="10"/>
  <c r="U14" i="10"/>
  <c r="U12" i="10"/>
  <c r="U18" i="10"/>
  <c r="B27" i="11" l="1"/>
  <c r="D35" i="11"/>
  <c r="D36" i="11"/>
  <c r="E18" i="11"/>
  <c r="E13" i="11"/>
  <c r="B18" i="11"/>
  <c r="E17" i="11"/>
  <c r="D28" i="11"/>
  <c r="B24" i="11"/>
  <c r="B14" i="11"/>
  <c r="C5" i="11"/>
  <c r="C17" i="11"/>
  <c r="D17" i="11"/>
  <c r="B17" i="11"/>
  <c r="C33" i="11"/>
  <c r="D22" i="11"/>
  <c r="D25" i="11"/>
  <c r="D15" i="11"/>
  <c r="C11" i="11"/>
  <c r="D29" i="11"/>
  <c r="C21" i="11"/>
  <c r="E10" i="11"/>
  <c r="B20" i="11"/>
  <c r="C18" i="11"/>
  <c r="E14" i="11"/>
  <c r="B26" i="11"/>
  <c r="E28" i="11"/>
  <c r="C7" i="11"/>
  <c r="E25" i="11"/>
  <c r="E7" i="11"/>
  <c r="E29" i="11"/>
  <c r="E31" i="11"/>
  <c r="D10" i="11"/>
  <c r="B33" i="11"/>
  <c r="B19" i="11"/>
  <c r="C9" i="11"/>
  <c r="D18" i="11"/>
  <c r="D11" i="11"/>
  <c r="C22" i="11"/>
  <c r="C34" i="11"/>
  <c r="B6" i="11"/>
  <c r="B35" i="11"/>
  <c r="C6" i="11"/>
  <c r="C15" i="11"/>
  <c r="B13" i="11"/>
  <c r="B22" i="11"/>
  <c r="B15" i="11"/>
  <c r="D30" i="11"/>
  <c r="E26" i="11"/>
  <c r="D23" i="11"/>
  <c r="E15" i="11"/>
  <c r="D12" i="11"/>
  <c r="E8" i="11"/>
  <c r="C12" i="11"/>
  <c r="C10" i="11"/>
  <c r="C23" i="11"/>
  <c r="B5" i="11"/>
  <c r="C24" i="11"/>
  <c r="B29" i="11"/>
  <c r="E5" i="11"/>
  <c r="B23" i="11"/>
  <c r="D34" i="11"/>
  <c r="E30" i="11"/>
  <c r="D27" i="11"/>
  <c r="E19" i="11"/>
  <c r="D16" i="11"/>
  <c r="E12" i="11"/>
  <c r="C16" i="11"/>
  <c r="C14" i="11"/>
  <c r="C35" i="11"/>
  <c r="B7" i="11"/>
  <c r="D26" i="11"/>
  <c r="E11" i="11"/>
  <c r="B28" i="11"/>
  <c r="C31" i="11"/>
  <c r="D9" i="11"/>
  <c r="E9" i="11"/>
  <c r="B31" i="11"/>
  <c r="B16" i="11"/>
  <c r="B9" i="11"/>
  <c r="D31" i="11"/>
  <c r="E27" i="11"/>
  <c r="D24" i="11"/>
  <c r="E16" i="11"/>
  <c r="C32" i="11"/>
  <c r="C36" i="11"/>
  <c r="E33" i="11"/>
  <c r="D21" i="11"/>
  <c r="D14" i="11"/>
  <c r="E6" i="11"/>
  <c r="B25" i="11"/>
  <c r="B11" i="11"/>
  <c r="D32" i="11"/>
  <c r="D5" i="11"/>
  <c r="E20" i="11"/>
  <c r="C20" i="11"/>
  <c r="C13" i="11"/>
  <c r="B21" i="11"/>
  <c r="D33" i="11"/>
  <c r="E21" i="11"/>
  <c r="D6" i="11"/>
  <c r="B8" i="11"/>
  <c r="E22" i="11"/>
  <c r="D7" i="11"/>
  <c r="B10" i="11"/>
  <c r="E23" i="11"/>
  <c r="D8" i="11"/>
  <c r="B12" i="11"/>
  <c r="E24" i="11"/>
  <c r="C8" i="11"/>
  <c r="C19" i="11"/>
  <c r="C27" i="11"/>
  <c r="E32" i="11"/>
  <c r="C25" i="11"/>
  <c r="C26" i="11"/>
  <c r="D13" i="11"/>
  <c r="B30" i="11"/>
  <c r="B32" i="11"/>
  <c r="E34" i="11"/>
  <c r="D19" i="11"/>
  <c r="B34" i="11"/>
  <c r="E35" i="11"/>
  <c r="D20" i="11"/>
  <c r="B36" i="11"/>
  <c r="E36" i="11"/>
  <c r="C28" i="11"/>
  <c r="C29" i="11"/>
  <c r="C30" i="11"/>
  <c r="P9" i="11" l="1"/>
  <c r="G9" i="11"/>
  <c r="J16" i="11"/>
  <c r="G16" i="11"/>
  <c r="N7" i="11"/>
  <c r="G7" i="11"/>
  <c r="N15" i="11"/>
  <c r="G15" i="11"/>
  <c r="R20" i="11"/>
  <c r="G20" i="11"/>
  <c r="R32" i="11"/>
  <c r="G32" i="11"/>
  <c r="L8" i="11"/>
  <c r="G8" i="11"/>
  <c r="S31" i="11"/>
  <c r="G31" i="11"/>
  <c r="H22" i="11"/>
  <c r="G22" i="11"/>
  <c r="I17" i="11"/>
  <c r="G17" i="11"/>
  <c r="H18" i="11"/>
  <c r="G18" i="11"/>
  <c r="P30" i="11"/>
  <c r="G30" i="11"/>
  <c r="L23" i="11"/>
  <c r="G23" i="11"/>
  <c r="K13" i="11"/>
  <c r="G13" i="11"/>
  <c r="M36" i="11"/>
  <c r="G36" i="11"/>
  <c r="P12" i="11"/>
  <c r="G12" i="11"/>
  <c r="L11" i="11"/>
  <c r="G11" i="11"/>
  <c r="Q25" i="11"/>
  <c r="G25" i="11"/>
  <c r="Q29" i="11"/>
  <c r="G29" i="11"/>
  <c r="S19" i="11"/>
  <c r="G19" i="11"/>
  <c r="L21" i="11"/>
  <c r="G21" i="11"/>
  <c r="J28" i="11"/>
  <c r="G28" i="11"/>
  <c r="R35" i="11"/>
  <c r="G35" i="11"/>
  <c r="P33" i="11"/>
  <c r="G33" i="11"/>
  <c r="S26" i="11"/>
  <c r="G26" i="11"/>
  <c r="M14" i="11"/>
  <c r="G14" i="11"/>
  <c r="S34" i="11"/>
  <c r="G34" i="11"/>
  <c r="N10" i="11"/>
  <c r="G10" i="11"/>
  <c r="R5" i="11"/>
  <c r="G5" i="11"/>
  <c r="O6" i="11"/>
  <c r="G6" i="11"/>
  <c r="R24" i="11"/>
  <c r="G24" i="11"/>
  <c r="O27" i="11"/>
  <c r="G27" i="11"/>
  <c r="M27" i="11"/>
  <c r="S27" i="11"/>
  <c r="N27" i="11"/>
  <c r="I27" i="11"/>
  <c r="H27" i="11"/>
  <c r="R27" i="11"/>
  <c r="Q27" i="11"/>
  <c r="P27" i="11"/>
  <c r="K27" i="11"/>
  <c r="L27" i="11"/>
  <c r="J27" i="11"/>
  <c r="I14" i="11"/>
  <c r="P17" i="11"/>
  <c r="J20" i="11"/>
  <c r="P5" i="11"/>
  <c r="L7" i="11"/>
  <c r="I6" i="11"/>
  <c r="S6" i="11"/>
  <c r="O13" i="11"/>
  <c r="S15" i="11"/>
  <c r="J14" i="11"/>
  <c r="H17" i="11"/>
  <c r="K19" i="11"/>
  <c r="K17" i="11"/>
  <c r="N29" i="11"/>
  <c r="S20" i="11"/>
  <c r="I29" i="11"/>
  <c r="M16" i="11"/>
  <c r="Q6" i="11"/>
  <c r="H24" i="11"/>
  <c r="N6" i="11"/>
  <c r="L24" i="11"/>
  <c r="L6" i="11"/>
  <c r="K6" i="11"/>
  <c r="Q24" i="11"/>
  <c r="Q7" i="11"/>
  <c r="O20" i="11"/>
  <c r="P19" i="11"/>
  <c r="J17" i="11"/>
  <c r="S16" i="11"/>
  <c r="Q15" i="11"/>
  <c r="J29" i="11"/>
  <c r="K7" i="11"/>
  <c r="R16" i="11"/>
  <c r="Q19" i="11"/>
  <c r="N17" i="11"/>
  <c r="M17" i="11"/>
  <c r="L15" i="11"/>
  <c r="N33" i="11"/>
  <c r="J5" i="11"/>
  <c r="H20" i="11"/>
  <c r="I20" i="11"/>
  <c r="L19" i="11"/>
  <c r="J19" i="11"/>
  <c r="O19" i="11"/>
  <c r="H16" i="11"/>
  <c r="L16" i="11"/>
  <c r="K15" i="11"/>
  <c r="J15" i="11"/>
  <c r="L20" i="11"/>
  <c r="K20" i="11"/>
  <c r="Q20" i="11"/>
  <c r="I19" i="11"/>
  <c r="H19" i="11"/>
  <c r="R19" i="11"/>
  <c r="K16" i="11"/>
  <c r="I16" i="11"/>
  <c r="N16" i="11"/>
  <c r="H15" i="11"/>
  <c r="M15" i="11"/>
  <c r="R15" i="11"/>
  <c r="O29" i="11"/>
  <c r="S29" i="11"/>
  <c r="P29" i="11"/>
  <c r="H7" i="11"/>
  <c r="M7" i="11"/>
  <c r="R7" i="11"/>
  <c r="Q16" i="11"/>
  <c r="P15" i="11"/>
  <c r="R29" i="11"/>
  <c r="H29" i="11"/>
  <c r="M29" i="11"/>
  <c r="O7" i="11"/>
  <c r="P7" i="11"/>
  <c r="J7" i="11"/>
  <c r="J25" i="11"/>
  <c r="N20" i="11"/>
  <c r="P20" i="11"/>
  <c r="M20" i="11"/>
  <c r="M19" i="11"/>
  <c r="N19" i="11"/>
  <c r="P16" i="11"/>
  <c r="O16" i="11"/>
  <c r="O15" i="11"/>
  <c r="I15" i="11"/>
  <c r="K29" i="11"/>
  <c r="L29" i="11"/>
  <c r="S7" i="11"/>
  <c r="I7" i="11"/>
  <c r="J8" i="11"/>
  <c r="Q31" i="11"/>
  <c r="N25" i="11"/>
  <c r="M25" i="11"/>
  <c r="N35" i="11"/>
  <c r="M31" i="11"/>
  <c r="R31" i="11"/>
  <c r="S8" i="11"/>
  <c r="I26" i="11"/>
  <c r="K22" i="11"/>
  <c r="O35" i="11"/>
  <c r="P31" i="11"/>
  <c r="O31" i="11"/>
  <c r="I8" i="11"/>
  <c r="L22" i="11"/>
  <c r="Q35" i="11"/>
  <c r="I33" i="11"/>
  <c r="J31" i="11"/>
  <c r="R8" i="11"/>
  <c r="M28" i="11"/>
  <c r="N22" i="11"/>
  <c r="J32" i="11"/>
  <c r="Q30" i="11"/>
  <c r="P34" i="11"/>
  <c r="R25" i="11"/>
  <c r="I34" i="11"/>
  <c r="R10" i="11"/>
  <c r="L10" i="11"/>
  <c r="K34" i="11"/>
  <c r="I23" i="11"/>
  <c r="P21" i="11"/>
  <c r="L32" i="11"/>
  <c r="N12" i="11"/>
  <c r="N9" i="11"/>
  <c r="P11" i="11"/>
  <c r="K9" i="11"/>
  <c r="H6" i="11"/>
  <c r="M6" i="11"/>
  <c r="R6" i="11"/>
  <c r="Q34" i="11"/>
  <c r="O34" i="11"/>
  <c r="P10" i="11"/>
  <c r="K10" i="11"/>
  <c r="L30" i="11"/>
  <c r="S13" i="11"/>
  <c r="P24" i="11"/>
  <c r="O24" i="11"/>
  <c r="J24" i="11"/>
  <c r="N23" i="11"/>
  <c r="K5" i="11"/>
  <c r="J34" i="11"/>
  <c r="H34" i="11"/>
  <c r="M10" i="11"/>
  <c r="O10" i="11"/>
  <c r="I13" i="11"/>
  <c r="K24" i="11"/>
  <c r="I24" i="11"/>
  <c r="N24" i="11"/>
  <c r="R23" i="11"/>
  <c r="I5" i="11"/>
  <c r="O5" i="11"/>
  <c r="P6" i="11"/>
  <c r="J6" i="11"/>
  <c r="M34" i="11"/>
  <c r="L34" i="11"/>
  <c r="H10" i="11"/>
  <c r="Q10" i="11"/>
  <c r="R13" i="11"/>
  <c r="S24" i="11"/>
  <c r="M24" i="11"/>
  <c r="Q5" i="11"/>
  <c r="L5" i="11"/>
  <c r="S14" i="11"/>
  <c r="J18" i="11"/>
  <c r="O18" i="11"/>
  <c r="P18" i="11"/>
  <c r="O17" i="11"/>
  <c r="L17" i="11"/>
  <c r="Q17" i="11"/>
  <c r="K35" i="11"/>
  <c r="L33" i="11"/>
  <c r="H31" i="11"/>
  <c r="L31" i="11"/>
  <c r="K31" i="11"/>
  <c r="I12" i="11"/>
  <c r="R9" i="11"/>
  <c r="N8" i="11"/>
  <c r="P8" i="11"/>
  <c r="I21" i="11"/>
  <c r="O32" i="11"/>
  <c r="N26" i="11"/>
  <c r="I22" i="11"/>
  <c r="P22" i="11"/>
  <c r="Q18" i="11"/>
  <c r="K18" i="11"/>
  <c r="L18" i="11"/>
  <c r="N18" i="11"/>
  <c r="R18" i="11"/>
  <c r="S18" i="11"/>
  <c r="H32" i="11"/>
  <c r="I32" i="11"/>
  <c r="Q14" i="11"/>
  <c r="I18" i="11"/>
  <c r="M18" i="11"/>
  <c r="S17" i="11"/>
  <c r="R17" i="11"/>
  <c r="L35" i="11"/>
  <c r="N34" i="11"/>
  <c r="R34" i="11"/>
  <c r="S33" i="11"/>
  <c r="M33" i="11"/>
  <c r="I31" i="11"/>
  <c r="N31" i="11"/>
  <c r="I9" i="11"/>
  <c r="S9" i="11"/>
  <c r="O8" i="11"/>
  <c r="M8" i="11"/>
  <c r="P32" i="11"/>
  <c r="Q32" i="11"/>
  <c r="I28" i="11"/>
  <c r="H26" i="11"/>
  <c r="M22" i="11"/>
  <c r="O22" i="11"/>
  <c r="S5" i="11"/>
  <c r="N14" i="11"/>
  <c r="M35" i="11"/>
  <c r="S35" i="11"/>
  <c r="O33" i="11"/>
  <c r="Q33" i="11"/>
  <c r="M21" i="11"/>
  <c r="J30" i="11"/>
  <c r="M13" i="11"/>
  <c r="H13" i="11"/>
  <c r="N28" i="11"/>
  <c r="Q26" i="11"/>
  <c r="L26" i="11"/>
  <c r="H25" i="11"/>
  <c r="O23" i="11"/>
  <c r="H14" i="11"/>
  <c r="R14" i="11"/>
  <c r="H35" i="11"/>
  <c r="J33" i="11"/>
  <c r="O21" i="11"/>
  <c r="R30" i="11"/>
  <c r="Q13" i="11"/>
  <c r="L13" i="11"/>
  <c r="R28" i="11"/>
  <c r="J26" i="11"/>
  <c r="P26" i="11"/>
  <c r="L25" i="11"/>
  <c r="S23" i="11"/>
  <c r="L14" i="11"/>
  <c r="K14" i="11"/>
  <c r="P35" i="11"/>
  <c r="R33" i="11"/>
  <c r="J21" i="11"/>
  <c r="M30" i="11"/>
  <c r="J13" i="11"/>
  <c r="P13" i="11"/>
  <c r="R26" i="11"/>
  <c r="K25" i="11"/>
  <c r="P25" i="11"/>
  <c r="M23" i="11"/>
  <c r="P14" i="11"/>
  <c r="O14" i="11"/>
  <c r="J35" i="11"/>
  <c r="H33" i="11"/>
  <c r="R21" i="11"/>
  <c r="I30" i="11"/>
  <c r="N13" i="11"/>
  <c r="H28" i="11"/>
  <c r="M26" i="11"/>
  <c r="S25" i="11"/>
  <c r="I25" i="11"/>
  <c r="P23" i="11"/>
  <c r="S21" i="11"/>
  <c r="K26" i="11"/>
  <c r="P28" i="11"/>
  <c r="I35" i="11"/>
  <c r="K33" i="11"/>
  <c r="N21" i="11"/>
  <c r="H30" i="11"/>
  <c r="K28" i="11"/>
  <c r="O26" i="11"/>
  <c r="O25" i="11"/>
  <c r="J23" i="11"/>
  <c r="L36" i="11"/>
  <c r="Q36" i="11"/>
  <c r="R12" i="11"/>
  <c r="M12" i="11"/>
  <c r="I11" i="11"/>
  <c r="O36" i="11"/>
  <c r="J36" i="11"/>
  <c r="K12" i="11"/>
  <c r="Q12" i="11"/>
  <c r="M11" i="11"/>
  <c r="H36" i="11"/>
  <c r="N36" i="11"/>
  <c r="O12" i="11"/>
  <c r="K11" i="11"/>
  <c r="Q11" i="11"/>
  <c r="P36" i="11"/>
  <c r="R36" i="11"/>
  <c r="S12" i="11"/>
  <c r="O11" i="11"/>
  <c r="J11" i="11"/>
  <c r="K36" i="11"/>
  <c r="H12" i="11"/>
  <c r="S11" i="11"/>
  <c r="N11" i="11"/>
  <c r="S36" i="11"/>
  <c r="L12" i="11"/>
  <c r="H11" i="11"/>
  <c r="R11" i="11"/>
  <c r="I36" i="11"/>
  <c r="J12" i="11"/>
  <c r="I10" i="11"/>
  <c r="S10" i="11"/>
  <c r="O9" i="11"/>
  <c r="K8" i="11"/>
  <c r="Q8" i="11"/>
  <c r="K21" i="11"/>
  <c r="Q21" i="11"/>
  <c r="M32" i="11"/>
  <c r="N30" i="11"/>
  <c r="S28" i="11"/>
  <c r="H23" i="11"/>
  <c r="K23" i="11"/>
  <c r="Q22" i="11"/>
  <c r="M5" i="11"/>
  <c r="H5" i="11"/>
  <c r="H9" i="11"/>
  <c r="J10" i="11"/>
  <c r="Q9" i="11"/>
  <c r="L9" i="11"/>
  <c r="H8" i="11"/>
  <c r="H21" i="11"/>
  <c r="K32" i="11"/>
  <c r="N32" i="11"/>
  <c r="K30" i="11"/>
  <c r="L28" i="11"/>
  <c r="Q28" i="11"/>
  <c r="Q23" i="11"/>
  <c r="J22" i="11"/>
  <c r="S22" i="11"/>
  <c r="N5" i="11"/>
  <c r="M9" i="11"/>
  <c r="J9" i="11"/>
  <c r="S32" i="11"/>
  <c r="O30" i="11"/>
  <c r="O28" i="11"/>
  <c r="R22" i="11"/>
  <c r="S30" i="11"/>
  <c r="B5" i="16"/>
  <c r="Q5" i="16" l="1"/>
  <c r="F5" i="16"/>
  <c r="T27" i="11"/>
  <c r="T15" i="11"/>
  <c r="T7" i="11"/>
  <c r="T29" i="11"/>
  <c r="T16" i="11"/>
  <c r="T20" i="11"/>
  <c r="T19" i="11"/>
  <c r="T6" i="11"/>
  <c r="T33" i="11"/>
  <c r="T18" i="11"/>
  <c r="T24" i="11"/>
  <c r="T31" i="11"/>
  <c r="T34" i="11"/>
  <c r="T17" i="11"/>
  <c r="T10" i="11"/>
  <c r="T12" i="11"/>
  <c r="T11" i="11"/>
  <c r="T25" i="11"/>
  <c r="T26" i="11"/>
  <c r="T35" i="11"/>
  <c r="T13" i="11"/>
  <c r="T14" i="11"/>
  <c r="T23" i="11"/>
  <c r="T30" i="11"/>
  <c r="T36" i="11"/>
  <c r="T32" i="11"/>
  <c r="T21" i="11"/>
  <c r="T5" i="11"/>
  <c r="T22" i="11"/>
  <c r="T8" i="11"/>
  <c r="T28" i="11"/>
  <c r="T9" i="11"/>
  <c r="M5" i="16"/>
  <c r="P5" i="16"/>
  <c r="G5" i="16"/>
  <c r="I5" i="16"/>
  <c r="D5" i="16"/>
  <c r="C5" i="16"/>
  <c r="H5" i="16"/>
  <c r="N5" i="16"/>
  <c r="J5" i="16"/>
  <c r="K5" i="16"/>
  <c r="O5" i="16"/>
  <c r="L5" i="16"/>
  <c r="R5" i="16"/>
  <c r="B13" i="16"/>
  <c r="B10" i="16"/>
  <c r="B32" i="16"/>
  <c r="B18" i="16"/>
  <c r="B29" i="16"/>
  <c r="B8" i="16"/>
  <c r="B16" i="16"/>
  <c r="B27" i="16"/>
  <c r="B26" i="16"/>
  <c r="F26" i="16" s="1"/>
  <c r="B6" i="16"/>
  <c r="B14" i="16"/>
  <c r="B21" i="16"/>
  <c r="B33" i="16"/>
  <c r="F33" i="16" s="1"/>
  <c r="B20" i="16"/>
  <c r="B28" i="16"/>
  <c r="B15" i="16"/>
  <c r="B17" i="16"/>
  <c r="B24" i="16"/>
  <c r="B22" i="16"/>
  <c r="B31" i="16"/>
  <c r="B9" i="16"/>
  <c r="B25" i="16"/>
  <c r="B12" i="16"/>
  <c r="B30" i="16"/>
  <c r="B23" i="16"/>
  <c r="B7" i="16"/>
  <c r="B19" i="16"/>
  <c r="B11" i="16"/>
  <c r="M24" i="16" l="1"/>
  <c r="F24" i="16"/>
  <c r="P23" i="16"/>
  <c r="F23" i="16"/>
  <c r="G17" i="16"/>
  <c r="F17" i="16"/>
  <c r="H13" i="16"/>
  <c r="F13" i="16"/>
  <c r="G6" i="16"/>
  <c r="F6" i="16"/>
  <c r="G30" i="16"/>
  <c r="F30" i="16"/>
  <c r="I15" i="16"/>
  <c r="F15" i="16"/>
  <c r="M27" i="16"/>
  <c r="F27" i="16"/>
  <c r="L7" i="16"/>
  <c r="F7" i="16"/>
  <c r="N12" i="16"/>
  <c r="F12" i="16"/>
  <c r="M28" i="16"/>
  <c r="F28" i="16"/>
  <c r="G16" i="16"/>
  <c r="F16" i="16"/>
  <c r="Q9" i="16"/>
  <c r="F9" i="16"/>
  <c r="M29" i="16"/>
  <c r="F29" i="16"/>
  <c r="O10" i="16"/>
  <c r="F10" i="16"/>
  <c r="N25" i="16"/>
  <c r="F25" i="16"/>
  <c r="C11" i="16"/>
  <c r="F11" i="16"/>
  <c r="M31" i="16"/>
  <c r="F31" i="16"/>
  <c r="R21" i="16"/>
  <c r="F21" i="16"/>
  <c r="Q18" i="16"/>
  <c r="F18" i="16"/>
  <c r="I8" i="16"/>
  <c r="F8" i="16"/>
  <c r="H19" i="16"/>
  <c r="F19" i="16"/>
  <c r="R22" i="16"/>
  <c r="F22" i="16"/>
  <c r="N14" i="16"/>
  <c r="F14" i="16"/>
  <c r="Q32" i="16"/>
  <c r="F32" i="16"/>
  <c r="M20" i="16"/>
  <c r="F20" i="16"/>
  <c r="K11" i="16"/>
  <c r="M8" i="16"/>
  <c r="J15" i="16"/>
  <c r="I11" i="16"/>
  <c r="J11" i="16"/>
  <c r="P9" i="16"/>
  <c r="L6" i="16"/>
  <c r="N13" i="16"/>
  <c r="M9" i="16"/>
  <c r="R9" i="16"/>
  <c r="O11" i="16"/>
  <c r="M12" i="16"/>
  <c r="K9" i="16"/>
  <c r="G12" i="16"/>
  <c r="J9" i="16"/>
  <c r="Q15" i="16"/>
  <c r="H21" i="16"/>
  <c r="K10" i="16"/>
  <c r="R6" i="16"/>
  <c r="Q6" i="16"/>
  <c r="L11" i="16"/>
  <c r="Q12" i="16"/>
  <c r="Q11" i="16"/>
  <c r="D11" i="16"/>
  <c r="H10" i="16"/>
  <c r="R12" i="16"/>
  <c r="D9" i="16"/>
  <c r="I9" i="16"/>
  <c r="P11" i="16"/>
  <c r="C9" i="16"/>
  <c r="N15" i="16"/>
  <c r="M14" i="16"/>
  <c r="L10" i="16"/>
  <c r="K20" i="16"/>
  <c r="K21" i="16"/>
  <c r="J18" i="16"/>
  <c r="P33" i="16"/>
  <c r="G18" i="16"/>
  <c r="N28" i="16"/>
  <c r="P28" i="16"/>
  <c r="J33" i="16"/>
  <c r="R30" i="16"/>
  <c r="M30" i="16"/>
  <c r="L23" i="16"/>
  <c r="K15" i="16"/>
  <c r="O28" i="16"/>
  <c r="L33" i="16"/>
  <c r="H30" i="16"/>
  <c r="N23" i="16"/>
  <c r="P15" i="16"/>
  <c r="L20" i="16"/>
  <c r="P21" i="16"/>
  <c r="D23" i="16"/>
  <c r="J22" i="16"/>
  <c r="P20" i="16"/>
  <c r="C21" i="16"/>
  <c r="D18" i="16"/>
  <c r="C22" i="16"/>
  <c r="Q17" i="16"/>
  <c r="L14" i="16"/>
  <c r="Q8" i="16"/>
  <c r="C29" i="16"/>
  <c r="P32" i="16"/>
  <c r="G9" i="16"/>
  <c r="N22" i="16"/>
  <c r="I28" i="16"/>
  <c r="R14" i="16"/>
  <c r="N8" i="16"/>
  <c r="H23" i="16"/>
  <c r="M11" i="16"/>
  <c r="G23" i="16"/>
  <c r="O9" i="16"/>
  <c r="N9" i="16"/>
  <c r="O22" i="16"/>
  <c r="D28" i="16"/>
  <c r="R20" i="16"/>
  <c r="D21" i="16"/>
  <c r="G14" i="16"/>
  <c r="J6" i="16"/>
  <c r="O8" i="16"/>
  <c r="I18" i="16"/>
  <c r="J10" i="16"/>
  <c r="S5" i="16"/>
  <c r="P24" i="16"/>
  <c r="C14" i="16"/>
  <c r="O27" i="16"/>
  <c r="L8" i="16"/>
  <c r="O14" i="16"/>
  <c r="G8" i="16"/>
  <c r="G11" i="16"/>
  <c r="D7" i="16"/>
  <c r="H9" i="16"/>
  <c r="K17" i="16"/>
  <c r="G33" i="16"/>
  <c r="I21" i="16"/>
  <c r="C8" i="16"/>
  <c r="N18" i="16"/>
  <c r="K31" i="16"/>
  <c r="K16" i="16"/>
  <c r="G25" i="16"/>
  <c r="Q31" i="16"/>
  <c r="L31" i="16"/>
  <c r="O20" i="16"/>
  <c r="I20" i="16"/>
  <c r="D33" i="16"/>
  <c r="J21" i="16"/>
  <c r="C16" i="16"/>
  <c r="Q29" i="16"/>
  <c r="H29" i="16"/>
  <c r="K18" i="16"/>
  <c r="H32" i="16"/>
  <c r="C31" i="16"/>
  <c r="H31" i="16"/>
  <c r="M17" i="16"/>
  <c r="M16" i="16"/>
  <c r="G29" i="16"/>
  <c r="K29" i="16"/>
  <c r="Q25" i="16"/>
  <c r="H24" i="16"/>
  <c r="H17" i="16"/>
  <c r="G28" i="16"/>
  <c r="J20" i="16"/>
  <c r="C33" i="16"/>
  <c r="M33" i="16"/>
  <c r="M21" i="16"/>
  <c r="P27" i="16"/>
  <c r="N16" i="16"/>
  <c r="I29" i="16"/>
  <c r="L29" i="16"/>
  <c r="M18" i="16"/>
  <c r="O32" i="16"/>
  <c r="L25" i="16"/>
  <c r="I25" i="16"/>
  <c r="M25" i="16"/>
  <c r="R31" i="16"/>
  <c r="J23" i="16"/>
  <c r="C25" i="16"/>
  <c r="J31" i="16"/>
  <c r="L24" i="16"/>
  <c r="H28" i="16"/>
  <c r="C20" i="16"/>
  <c r="O33" i="16"/>
  <c r="I33" i="16"/>
  <c r="Q21" i="16"/>
  <c r="J27" i="16"/>
  <c r="I16" i="16"/>
  <c r="N29" i="16"/>
  <c r="D29" i="16"/>
  <c r="O18" i="16"/>
  <c r="J32" i="16"/>
  <c r="N33" i="16"/>
  <c r="K30" i="16"/>
  <c r="O25" i="16"/>
  <c r="N31" i="16"/>
  <c r="J24" i="16"/>
  <c r="C28" i="16"/>
  <c r="H20" i="16"/>
  <c r="Q20" i="16"/>
  <c r="H33" i="16"/>
  <c r="R33" i="16"/>
  <c r="O21" i="16"/>
  <c r="J29" i="16"/>
  <c r="H18" i="16"/>
  <c r="R18" i="16"/>
  <c r="I32" i="16"/>
  <c r="G31" i="16"/>
  <c r="Q16" i="16"/>
  <c r="D25" i="16"/>
  <c r="J25" i="16"/>
  <c r="I31" i="16"/>
  <c r="K33" i="16"/>
  <c r="O16" i="16"/>
  <c r="D16" i="16"/>
  <c r="P29" i="16"/>
  <c r="C18" i="16"/>
  <c r="G32" i="16"/>
  <c r="J7" i="16"/>
  <c r="G19" i="16"/>
  <c r="R19" i="16"/>
  <c r="I19" i="16"/>
  <c r="M19" i="16"/>
  <c r="J19" i="16"/>
  <c r="Q19" i="16"/>
  <c r="D19" i="16"/>
  <c r="N19" i="16"/>
  <c r="K19" i="16"/>
  <c r="Q7" i="16"/>
  <c r="Q30" i="16"/>
  <c r="O30" i="16"/>
  <c r="P30" i="16"/>
  <c r="L30" i="16"/>
  <c r="I30" i="16"/>
  <c r="C30" i="16"/>
  <c r="O24" i="16"/>
  <c r="K24" i="16"/>
  <c r="N24" i="16"/>
  <c r="C24" i="16"/>
  <c r="R24" i="16"/>
  <c r="I24" i="16"/>
  <c r="I27" i="16"/>
  <c r="G27" i="16"/>
  <c r="L27" i="16"/>
  <c r="R27" i="16"/>
  <c r="N27" i="16"/>
  <c r="D27" i="16"/>
  <c r="K27" i="16"/>
  <c r="H27" i="16"/>
  <c r="C27" i="16"/>
  <c r="Q27" i="16"/>
  <c r="P19" i="16"/>
  <c r="K12" i="16"/>
  <c r="D24" i="16"/>
  <c r="M7" i="16"/>
  <c r="K7" i="16"/>
  <c r="C7" i="16"/>
  <c r="N7" i="16"/>
  <c r="O7" i="16"/>
  <c r="P7" i="16"/>
  <c r="H7" i="16"/>
  <c r="D30" i="16"/>
  <c r="P26" i="16"/>
  <c r="I26" i="16"/>
  <c r="C26" i="16"/>
  <c r="D26" i="16"/>
  <c r="J26" i="16"/>
  <c r="Q26" i="16"/>
  <c r="K26" i="16"/>
  <c r="H26" i="16"/>
  <c r="M26" i="16"/>
  <c r="R26" i="16"/>
  <c r="G26" i="16"/>
  <c r="C19" i="16"/>
  <c r="L26" i="16"/>
  <c r="C17" i="16"/>
  <c r="N17" i="16"/>
  <c r="L17" i="16"/>
  <c r="J17" i="16"/>
  <c r="P17" i="16"/>
  <c r="D17" i="16"/>
  <c r="M22" i="16"/>
  <c r="I22" i="16"/>
  <c r="G22" i="16"/>
  <c r="L22" i="16"/>
  <c r="D22" i="16"/>
  <c r="H22" i="16"/>
  <c r="K22" i="16"/>
  <c r="O17" i="16"/>
  <c r="D12" i="16"/>
  <c r="J12" i="16"/>
  <c r="O12" i="16"/>
  <c r="I12" i="16"/>
  <c r="P12" i="16"/>
  <c r="R7" i="16"/>
  <c r="N30" i="16"/>
  <c r="L12" i="16"/>
  <c r="G24" i="16"/>
  <c r="I17" i="16"/>
  <c r="O19" i="16"/>
  <c r="G7" i="16"/>
  <c r="O23" i="16"/>
  <c r="I23" i="16"/>
  <c r="M23" i="16"/>
  <c r="K23" i="16"/>
  <c r="C23" i="16"/>
  <c r="H12" i="16"/>
  <c r="P22" i="16"/>
  <c r="O15" i="16"/>
  <c r="L15" i="16"/>
  <c r="R15" i="16"/>
  <c r="H15" i="16"/>
  <c r="G15" i="16"/>
  <c r="D15" i="16"/>
  <c r="C15" i="16"/>
  <c r="N26" i="16"/>
  <c r="I13" i="16"/>
  <c r="C13" i="16"/>
  <c r="P13" i="16"/>
  <c r="D13" i="16"/>
  <c r="G13" i="16"/>
  <c r="J13" i="16"/>
  <c r="Q13" i="16"/>
  <c r="R13" i="16"/>
  <c r="L13" i="16"/>
  <c r="O13" i="16"/>
  <c r="M13" i="16"/>
  <c r="L19" i="16"/>
  <c r="I7" i="16"/>
  <c r="R23" i="16"/>
  <c r="Q23" i="16"/>
  <c r="J30" i="16"/>
  <c r="C12" i="16"/>
  <c r="Q22" i="16"/>
  <c r="Q24" i="16"/>
  <c r="R17" i="16"/>
  <c r="M15" i="16"/>
  <c r="O26" i="16"/>
  <c r="K13" i="16"/>
  <c r="J14" i="16"/>
  <c r="I6" i="16"/>
  <c r="O6" i="16"/>
  <c r="K32" i="16"/>
  <c r="G10" i="16"/>
  <c r="M10" i="16"/>
  <c r="C6" i="16"/>
  <c r="R10" i="16"/>
  <c r="H14" i="16"/>
  <c r="I14" i="16"/>
  <c r="K6" i="16"/>
  <c r="N6" i="16"/>
  <c r="J8" i="16"/>
  <c r="R8" i="16"/>
  <c r="K8" i="16"/>
  <c r="R32" i="16"/>
  <c r="C32" i="16"/>
  <c r="C10" i="16"/>
  <c r="P8" i="16"/>
  <c r="D32" i="16"/>
  <c r="M32" i="16"/>
  <c r="P10" i="16"/>
  <c r="Q28" i="16"/>
  <c r="K25" i="16"/>
  <c r="L28" i="16"/>
  <c r="K28" i="16"/>
  <c r="P14" i="16"/>
  <c r="R16" i="16"/>
  <c r="J16" i="16"/>
  <c r="Q10" i="16"/>
  <c r="H11" i="16"/>
  <c r="R11" i="16"/>
  <c r="N11" i="16"/>
  <c r="R25" i="16"/>
  <c r="P25" i="16"/>
  <c r="L9" i="16"/>
  <c r="P31" i="16"/>
  <c r="D31" i="16"/>
  <c r="O31" i="16"/>
  <c r="R28" i="16"/>
  <c r="D20" i="16"/>
  <c r="Q33" i="16"/>
  <c r="L21" i="16"/>
  <c r="N21" i="16"/>
  <c r="G21" i="16"/>
  <c r="D14" i="16"/>
  <c r="P6" i="16"/>
  <c r="D6" i="16"/>
  <c r="L16" i="16"/>
  <c r="P16" i="16"/>
  <c r="D8" i="16"/>
  <c r="R29" i="16"/>
  <c r="P18" i="16"/>
  <c r="L18" i="16"/>
  <c r="L32" i="16"/>
  <c r="D10" i="16"/>
  <c r="I10" i="16"/>
  <c r="N20" i="16"/>
  <c r="M6" i="16"/>
  <c r="H25" i="16"/>
  <c r="J28" i="16"/>
  <c r="G20" i="16"/>
  <c r="Q14" i="16"/>
  <c r="K14" i="16"/>
  <c r="H6" i="16"/>
  <c r="H16" i="16"/>
  <c r="H8" i="16"/>
  <c r="O29" i="16"/>
  <c r="N32" i="16"/>
  <c r="N10" i="16"/>
  <c r="S9" i="16" l="1"/>
  <c r="S7" i="16"/>
  <c r="S14" i="16"/>
  <c r="S32" i="16"/>
  <c r="S28" i="16"/>
  <c r="S20" i="16"/>
  <c r="S18" i="16"/>
  <c r="S19" i="16"/>
  <c r="S17" i="16"/>
  <c r="S11" i="16"/>
  <c r="S23" i="16"/>
  <c r="S12" i="16"/>
  <c r="S6" i="16"/>
  <c r="S13" i="16"/>
  <c r="S10" i="16"/>
  <c r="S29" i="16"/>
  <c r="S25" i="16"/>
  <c r="S26" i="16"/>
  <c r="S30" i="16"/>
  <c r="S31" i="16"/>
  <c r="S24" i="16"/>
  <c r="S33" i="16"/>
  <c r="S16" i="16"/>
  <c r="S27" i="16"/>
  <c r="S21" i="16"/>
  <c r="S15" i="16"/>
  <c r="S8" i="16"/>
  <c r="S22" i="16"/>
</calcChain>
</file>

<file path=xl/sharedStrings.xml><?xml version="1.0" encoding="utf-8"?>
<sst xmlns="http://schemas.openxmlformats.org/spreadsheetml/2006/main" count="1569" uniqueCount="176">
  <si>
    <t>Logan</t>
  </si>
  <si>
    <t>Tris</t>
  </si>
  <si>
    <t>Wellsy</t>
  </si>
  <si>
    <t>Jepson</t>
  </si>
  <si>
    <t>Superted</t>
  </si>
  <si>
    <t>Cal</t>
  </si>
  <si>
    <t>Weavers</t>
  </si>
  <si>
    <t>Little</t>
  </si>
  <si>
    <t>Chown</t>
  </si>
  <si>
    <t>Bevan Gordon</t>
  </si>
  <si>
    <t>Dan Common</t>
  </si>
  <si>
    <t>Minndo</t>
  </si>
  <si>
    <t>KP</t>
  </si>
  <si>
    <t>Barry</t>
  </si>
  <si>
    <t>Harry Armour</t>
  </si>
  <si>
    <t>Gary Chenery</t>
  </si>
  <si>
    <t>Rob Sherriff</t>
  </si>
  <si>
    <t>Date</t>
  </si>
  <si>
    <t>Oppo</t>
  </si>
  <si>
    <t>Match Status</t>
  </si>
  <si>
    <t>Player</t>
  </si>
  <si>
    <t>Additional 3</t>
  </si>
  <si>
    <t>Additional 4</t>
  </si>
  <si>
    <t>Additional 5</t>
  </si>
  <si>
    <t>Additional 6</t>
  </si>
  <si>
    <t>Additional 7</t>
  </si>
  <si>
    <t>Additional 8</t>
  </si>
  <si>
    <t>Additional 9</t>
  </si>
  <si>
    <t>Additional 10</t>
  </si>
  <si>
    <t>Yes</t>
  </si>
  <si>
    <t>No</t>
  </si>
  <si>
    <t>Cancelled</t>
  </si>
  <si>
    <t>Non-Scoring</t>
  </si>
  <si>
    <t>Player list:</t>
  </si>
  <si>
    <t>Played:</t>
  </si>
  <si>
    <t>Match Status:</t>
  </si>
  <si>
    <t>Season</t>
  </si>
  <si>
    <t>Wk No.</t>
  </si>
  <si>
    <t>100's</t>
  </si>
  <si>
    <t>Runs</t>
  </si>
  <si>
    <t>Wickets</t>
  </si>
  <si>
    <t>Maidens</t>
  </si>
  <si>
    <t>5'fers</t>
  </si>
  <si>
    <t>Catches</t>
  </si>
  <si>
    <t xml:space="preserve">Stumpings </t>
  </si>
  <si>
    <t>Standard</t>
  </si>
  <si>
    <t>Double</t>
  </si>
  <si>
    <t>Opposition</t>
  </si>
  <si>
    <t>Venue</t>
  </si>
  <si>
    <t>Home</t>
  </si>
  <si>
    <t>Away</t>
  </si>
  <si>
    <t>Edwardstone</t>
  </si>
  <si>
    <t>Nacton</t>
  </si>
  <si>
    <t>Long Melford</t>
  </si>
  <si>
    <t>Gestingthorpe</t>
  </si>
  <si>
    <t>Hadleigh</t>
  </si>
  <si>
    <t>Dedham</t>
  </si>
  <si>
    <t>Bures</t>
  </si>
  <si>
    <t>Status</t>
  </si>
  <si>
    <t>MatchID</t>
  </si>
  <si>
    <t>Day</t>
  </si>
  <si>
    <t>Mon</t>
  </si>
  <si>
    <t>Tue</t>
  </si>
  <si>
    <t>Wed</t>
  </si>
  <si>
    <t>Thu</t>
  </si>
  <si>
    <t>Fri</t>
  </si>
  <si>
    <t>Sat</t>
  </si>
  <si>
    <t>Sun</t>
  </si>
  <si>
    <t xml:space="preserve"> - </t>
  </si>
  <si>
    <t>Duck</t>
  </si>
  <si>
    <t>Golden Duck</t>
  </si>
  <si>
    <t>3+ Catches</t>
  </si>
  <si>
    <t>TOTAL</t>
  </si>
  <si>
    <t>Yr</t>
  </si>
  <si>
    <t>Match ID</t>
  </si>
  <si>
    <t>Scoring:</t>
  </si>
  <si>
    <t>Player ID</t>
  </si>
  <si>
    <t>Played (Yes/No)</t>
  </si>
  <si>
    <t>Wk01</t>
  </si>
  <si>
    <t>Wk02</t>
  </si>
  <si>
    <t>Wk03</t>
  </si>
  <si>
    <t>Wk04</t>
  </si>
  <si>
    <t>Wk05</t>
  </si>
  <si>
    <t>Wk06</t>
  </si>
  <si>
    <t>Wk07</t>
  </si>
  <si>
    <t>Wk08</t>
  </si>
  <si>
    <t>Wk09</t>
  </si>
  <si>
    <t>Wk10</t>
  </si>
  <si>
    <t>Wk11</t>
  </si>
  <si>
    <t>Wk12</t>
  </si>
  <si>
    <t>Wk13</t>
  </si>
  <si>
    <t>Double Week</t>
  </si>
  <si>
    <t>LLC FANTASY CRICKET - TEAMS H1</t>
  </si>
  <si>
    <t>Captain (Y)</t>
  </si>
  <si>
    <t>Player Colour</t>
  </si>
  <si>
    <t>Gold</t>
  </si>
  <si>
    <t>Silver</t>
  </si>
  <si>
    <t>Bronze</t>
  </si>
  <si>
    <t>H1 TOTAL</t>
  </si>
  <si>
    <t>TeamID</t>
  </si>
  <si>
    <t>H1 Captain</t>
  </si>
  <si>
    <t>H1 Double Wk</t>
  </si>
  <si>
    <t>Entrant</t>
  </si>
  <si>
    <t>H2 Captain</t>
  </si>
  <si>
    <t>H1 Double Team</t>
  </si>
  <si>
    <t>H2 Double Team</t>
  </si>
  <si>
    <t>H2 Double Wk</t>
  </si>
  <si>
    <t>Player 1</t>
  </si>
  <si>
    <t>Player 2</t>
  </si>
  <si>
    <t>Player 3</t>
  </si>
  <si>
    <t>Player 4</t>
  </si>
  <si>
    <t>Player 5</t>
  </si>
  <si>
    <t>FIRST HALF</t>
  </si>
  <si>
    <t>SECOND HALF</t>
  </si>
  <si>
    <t>ID 1</t>
  </si>
  <si>
    <t>ID 2</t>
  </si>
  <si>
    <t>ID 3</t>
  </si>
  <si>
    <t>ID 4</t>
  </si>
  <si>
    <t>ID 5</t>
  </si>
  <si>
    <t>Team ID</t>
  </si>
  <si>
    <t>H1 Double Week</t>
  </si>
  <si>
    <t>Rank</t>
  </si>
  <si>
    <t>LEAGUE TABLE WORKINGS</t>
  </si>
  <si>
    <t>Pos</t>
  </si>
  <si>
    <t>LLC FANTASY CRICKET</t>
  </si>
  <si>
    <t>LLC FANTASY CRICKET - TEAM ENTRY</t>
  </si>
  <si>
    <t>LLC FANTASY CRICKET - RESULTS ENTRY</t>
  </si>
  <si>
    <t>LLC FANTASY CRICKET - FIXTURE ENTRY</t>
  </si>
  <si>
    <t>Times Picked</t>
  </si>
  <si>
    <t>Team</t>
  </si>
  <si>
    <t>Team Name</t>
  </si>
  <si>
    <t>Enrant</t>
  </si>
  <si>
    <t>Captain Picked</t>
  </si>
  <si>
    <t>TEAM LEAGUE TABLE</t>
  </si>
  <si>
    <t>Picked as Captain</t>
  </si>
  <si>
    <t>PLAYER LEAGUE TABLE</t>
  </si>
  <si>
    <t>Alfie Weavers</t>
  </si>
  <si>
    <t>J Armour</t>
  </si>
  <si>
    <t>Tom Bigg</t>
  </si>
  <si>
    <t>Will Stacey</t>
  </si>
  <si>
    <t>Additional 11</t>
  </si>
  <si>
    <t>Additional 12</t>
  </si>
  <si>
    <t>50's</t>
  </si>
  <si>
    <t>Chappel</t>
  </si>
  <si>
    <t>WSP</t>
  </si>
  <si>
    <t>Little Easton</t>
  </si>
  <si>
    <t>TBC</t>
  </si>
  <si>
    <t>Tour</t>
  </si>
  <si>
    <t>Tour2</t>
  </si>
  <si>
    <t xml:space="preserve">Lindsell </t>
  </si>
  <si>
    <t>R Wade XI</t>
  </si>
  <si>
    <t>-</t>
  </si>
  <si>
    <t>Septuagenarians CC</t>
  </si>
  <si>
    <t>The Tribe</t>
  </si>
  <si>
    <t>Tris Skinner</t>
  </si>
  <si>
    <t>Jack Cousins</t>
  </si>
  <si>
    <t>Stuart Pacey</t>
  </si>
  <si>
    <t>Stuart Logan</t>
  </si>
  <si>
    <t>Teds Army</t>
  </si>
  <si>
    <t>Doug</t>
  </si>
  <si>
    <t>Katie Logan</t>
  </si>
  <si>
    <t>Victorious Vixter</t>
  </si>
  <si>
    <t>Victoria Logan</t>
  </si>
  <si>
    <t>And that's what deals with ya!</t>
  </si>
  <si>
    <t>Tom Jepson</t>
  </si>
  <si>
    <t>Brokebat Mountain</t>
  </si>
  <si>
    <t>Adam Minns</t>
  </si>
  <si>
    <t>Chairman's 11</t>
  </si>
  <si>
    <t>Harvey Penguin</t>
  </si>
  <si>
    <t>Nora &amp; Ruth</t>
  </si>
  <si>
    <t>Robyn Trotter</t>
  </si>
  <si>
    <t>Mist Rolling 23</t>
  </si>
  <si>
    <t>Geoff Wells</t>
  </si>
  <si>
    <t>Beer Necessities</t>
  </si>
  <si>
    <t>Big Rambo</t>
  </si>
  <si>
    <t>David Little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</si>
</sst>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\-#,##0;&quot;-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quotePrefix="1" applyAlignment="1">
      <alignment horizontal="left"/>
    </xf>
    <xf numFmtId="0" fontId="3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2" xfId="0" quotePrefix="1" applyBorder="1" applyAlignment="1">
      <alignment horizontal="left"/>
    </xf>
    <xf numFmtId="0" fontId="0" fillId="0" borderId="3" xfId="0" applyBorder="1"/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1" applyAlignment="1">
      <alignment vertical="center"/>
    </xf>
    <xf numFmtId="0" fontId="3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1" fillId="3" borderId="4" xfId="0" quotePrefix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6" fillId="5" borderId="4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8" fillId="2" borderId="0" xfId="0" quotePrefix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0" borderId="0" xfId="0" applyFont="1"/>
    <xf numFmtId="0" fontId="1" fillId="8" borderId="5" xfId="0" applyFont="1" applyFill="1" applyBorder="1"/>
    <xf numFmtId="0" fontId="1" fillId="8" borderId="5" xfId="0" applyFont="1" applyFill="1" applyBorder="1" applyAlignment="1">
      <alignment horizontal="center"/>
    </xf>
    <xf numFmtId="0" fontId="10" fillId="9" borderId="7" xfId="0" applyFont="1" applyFill="1" applyBorder="1"/>
    <xf numFmtId="0" fontId="11" fillId="9" borderId="7" xfId="0" applyFont="1" applyFill="1" applyBorder="1"/>
    <xf numFmtId="0" fontId="1" fillId="3" borderId="8" xfId="0" applyFont="1" applyFill="1" applyBorder="1" applyAlignment="1">
      <alignment wrapText="1"/>
    </xf>
    <xf numFmtId="0" fontId="1" fillId="3" borderId="8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 wrapText="1"/>
    </xf>
    <xf numFmtId="0" fontId="1" fillId="3" borderId="8" xfId="0" quotePrefix="1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7" fillId="0" borderId="0" xfId="0" applyFont="1"/>
    <xf numFmtId="3" fontId="0" fillId="0" borderId="1" xfId="0" applyNumberFormat="1" applyBorder="1" applyAlignment="1">
      <alignment horizontal="center"/>
    </xf>
    <xf numFmtId="3" fontId="1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9" xfId="0" applyFont="1" applyBorder="1"/>
    <xf numFmtId="0" fontId="1" fillId="0" borderId="9" xfId="0" quotePrefix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4" borderId="10" xfId="0" applyFill="1" applyBorder="1"/>
    <xf numFmtId="0" fontId="0" fillId="0" borderId="10" xfId="0" applyBorder="1"/>
    <xf numFmtId="0" fontId="0" fillId="0" borderId="2" xfId="0" applyBorder="1" applyAlignment="1">
      <alignment horizontal="left"/>
    </xf>
    <xf numFmtId="0" fontId="0" fillId="4" borderId="2" xfId="0" applyFill="1" applyBorder="1"/>
    <xf numFmtId="16" fontId="0" fillId="0" borderId="2" xfId="0" applyNumberFormat="1" applyBorder="1"/>
    <xf numFmtId="0" fontId="1" fillId="0" borderId="1" xfId="0" applyFont="1" applyBorder="1" applyAlignment="1">
      <alignment horizontal="left"/>
    </xf>
    <xf numFmtId="16" fontId="0" fillId="0" borderId="1" xfId="0" applyNumberFormat="1" applyBorder="1"/>
    <xf numFmtId="0" fontId="0" fillId="0" borderId="1" xfId="0" quotePrefix="1" applyBorder="1" applyAlignment="1">
      <alignment horizontal="left"/>
    </xf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0" fillId="10" borderId="0" xfId="0" applyFill="1" applyAlignment="1">
      <alignment horizontal="centerContinuous"/>
    </xf>
    <xf numFmtId="0" fontId="0" fillId="4" borderId="11" xfId="0" applyFill="1" applyBorder="1"/>
    <xf numFmtId="0" fontId="0" fillId="0" borderId="1" xfId="0" applyBorder="1" applyAlignment="1">
      <alignment horizontal="left"/>
    </xf>
    <xf numFmtId="0" fontId="12" fillId="0" borderId="0" xfId="0" applyFont="1"/>
    <xf numFmtId="0" fontId="10" fillId="9" borderId="7" xfId="0" quotePrefix="1" applyFont="1" applyFill="1" applyBorder="1" applyAlignment="1">
      <alignment horizontal="left"/>
    </xf>
    <xf numFmtId="0" fontId="3" fillId="2" borderId="0" xfId="0" quotePrefix="1" applyFont="1" applyFill="1" applyAlignment="1">
      <alignment horizontal="left"/>
    </xf>
    <xf numFmtId="3" fontId="12" fillId="0" borderId="0" xfId="0" applyNumberFormat="1" applyFont="1"/>
    <xf numFmtId="0" fontId="1" fillId="3" borderId="8" xfId="0" quotePrefix="1" applyFont="1" applyFill="1" applyBorder="1" applyAlignment="1">
      <alignment horizontal="left" wrapText="1"/>
    </xf>
    <xf numFmtId="0" fontId="0" fillId="4" borderId="2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164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1" fillId="9" borderId="7" xfId="0" applyNumberFormat="1" applyFont="1" applyFill="1" applyBorder="1"/>
    <xf numFmtId="164" fontId="1" fillId="3" borderId="8" xfId="0" applyNumberFormat="1" applyFont="1" applyFill="1" applyBorder="1" applyAlignment="1">
      <alignment horizontal="center" wrapText="1"/>
    </xf>
    <xf numFmtId="164" fontId="6" fillId="5" borderId="8" xfId="0" applyNumberFormat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6" borderId="6" xfId="0" applyNumberFormat="1" applyFont="1" applyFill="1" applyBorder="1" applyAlignment="1">
      <alignment horizontal="center"/>
    </xf>
    <xf numFmtId="164" fontId="1" fillId="8" borderId="5" xfId="0" applyNumberFormat="1" applyFont="1" applyFill="1" applyBorder="1" applyAlignment="1">
      <alignment horizontal="center"/>
    </xf>
    <xf numFmtId="164" fontId="1" fillId="6" borderId="5" xfId="0" applyNumberFormat="1" applyFont="1" applyFill="1" applyBorder="1" applyAlignment="1">
      <alignment horizontal="center"/>
    </xf>
    <xf numFmtId="0" fontId="0" fillId="4" borderId="6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E1700-C45A-4D49-8736-31F4534B7408}">
  <sheetPr>
    <tabColor theme="4" tint="-0.499984740745262"/>
  </sheetPr>
  <dimension ref="A1:V36"/>
  <sheetViews>
    <sheetView showGridLines="0" zoomScale="85" zoomScaleNormal="85" workbookViewId="0">
      <selection activeCell="AA9" sqref="AA9"/>
    </sheetView>
  </sheetViews>
  <sheetFormatPr defaultRowHeight="15" x14ac:dyDescent="0.25"/>
  <cols>
    <col min="1" max="1" width="6.42578125" customWidth="1"/>
    <col min="2" max="2" width="27.42578125" customWidth="1"/>
    <col min="3" max="3" width="17.140625" customWidth="1"/>
    <col min="4" max="4" width="10.7109375" customWidth="1"/>
    <col min="5" max="5" width="10" customWidth="1"/>
    <col min="6" max="6" width="3.140625" customWidth="1"/>
    <col min="7" max="19" width="6.5703125" customWidth="1"/>
    <col min="21" max="21" width="5.42578125" style="47" customWidth="1"/>
  </cols>
  <sheetData>
    <row r="1" spans="1:22" s="37" customFormat="1" ht="18.75" x14ac:dyDescent="0.3">
      <c r="A1" s="34" t="s">
        <v>124</v>
      </c>
      <c r="B1" s="35"/>
      <c r="C1" s="35"/>
      <c r="D1" s="35"/>
      <c r="E1" s="35"/>
      <c r="F1" s="35"/>
      <c r="G1" s="35"/>
      <c r="H1" s="36"/>
      <c r="I1" s="35"/>
      <c r="J1" s="35"/>
      <c r="K1" s="35"/>
      <c r="L1" s="36"/>
      <c r="M1" s="36"/>
      <c r="N1" s="36"/>
      <c r="O1" s="36"/>
      <c r="P1" s="36"/>
      <c r="Q1" s="36"/>
      <c r="R1" s="36"/>
      <c r="S1" s="36"/>
      <c r="T1" s="36"/>
      <c r="U1" s="47"/>
    </row>
    <row r="2" spans="1:22" x14ac:dyDescent="0.25">
      <c r="B2" s="17"/>
      <c r="C2" s="17"/>
      <c r="D2" s="17"/>
      <c r="E2" s="17"/>
      <c r="F2" s="17"/>
      <c r="G2" s="17"/>
      <c r="I2" s="17"/>
      <c r="J2" s="17"/>
      <c r="K2" s="17"/>
    </row>
    <row r="3" spans="1:22" ht="15.75" thickBot="1" x14ac:dyDescent="0.3">
      <c r="A3" s="69" t="s">
        <v>133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7">
        <v>1</v>
      </c>
    </row>
    <row r="4" spans="1:22" ht="33.75" customHeight="1" x14ac:dyDescent="0.25">
      <c r="A4" s="42" t="s">
        <v>123</v>
      </c>
      <c r="B4" s="72" t="s">
        <v>129</v>
      </c>
      <c r="C4" s="72" t="s">
        <v>102</v>
      </c>
      <c r="D4" s="45" t="s">
        <v>100</v>
      </c>
      <c r="E4" s="44" t="s">
        <v>120</v>
      </c>
      <c r="G4" s="44" t="s">
        <v>78</v>
      </c>
      <c r="H4" s="44" t="s">
        <v>79</v>
      </c>
      <c r="I4" s="44" t="s">
        <v>80</v>
      </c>
      <c r="J4" s="44" t="s">
        <v>81</v>
      </c>
      <c r="K4" s="44" t="s">
        <v>82</v>
      </c>
      <c r="L4" s="44" t="s">
        <v>83</v>
      </c>
      <c r="M4" s="44" t="s">
        <v>84</v>
      </c>
      <c r="N4" s="44" t="s">
        <v>85</v>
      </c>
      <c r="O4" s="44" t="s">
        <v>86</v>
      </c>
      <c r="P4" s="44" t="s">
        <v>87</v>
      </c>
      <c r="Q4" s="44" t="s">
        <v>88</v>
      </c>
      <c r="R4" s="44" t="s">
        <v>89</v>
      </c>
      <c r="S4" s="44" t="s">
        <v>90</v>
      </c>
      <c r="T4" s="46" t="s">
        <v>98</v>
      </c>
      <c r="U4" s="68"/>
      <c r="V4" s="68"/>
    </row>
    <row r="5" spans="1:22" ht="15" customHeight="1" x14ac:dyDescent="0.25">
      <c r="A5" s="60">
        <v>1</v>
      </c>
      <c r="B5" s="67" t="str">
        <f>_xlfn.XLOOKUP($A5,'Team League Workings'!$U$5:$U$36,'Team League Workings'!B$5:B$36,0)</f>
        <v>The Tribe</v>
      </c>
      <c r="C5" s="67" t="str">
        <f>_xlfn.XLOOKUP($A5,'Team League Workings'!$U$5:$U$36,'Team League Workings'!C$5:C$36,0)</f>
        <v>Tris Skinner</v>
      </c>
      <c r="D5" s="11" t="str">
        <f>_xlfn.XLOOKUP($A5,'Team League Workings'!$U$5:$U$36,'Team League Workings'!D$5:D$36,0)</f>
        <v>Jack Cousins</v>
      </c>
      <c r="E5" s="11" t="str">
        <f>_xlfn.XLOOKUP($A5,'Team League Workings'!$U$5:$U$36,'Team League Workings'!E$5:E$36,0)</f>
        <v>Wk02</v>
      </c>
      <c r="G5" s="48">
        <f>IF($B5=" - ","-",_xlfn.XLOOKUP($A5,'Team League Workings'!$U$5:$U$36,'Team League Workings'!G$5:G$36,0))</f>
        <v>0</v>
      </c>
      <c r="H5" s="48">
        <f>IF($B5=" - ","-",_xlfn.XLOOKUP($A5,'Team League Workings'!$U$5:$U$36,'Team League Workings'!H$5:H$36,0))</f>
        <v>0</v>
      </c>
      <c r="I5" s="48">
        <f>IF($B5=" - ","-",_xlfn.XLOOKUP($A5,'Team League Workings'!$U$5:$U$36,'Team League Workings'!I$5:I$36,0))</f>
        <v>0</v>
      </c>
      <c r="J5" s="48">
        <f>IF($B5=" - ","-",_xlfn.XLOOKUP($A5,'Team League Workings'!$U$5:$U$36,'Team League Workings'!J$5:J$36,0))</f>
        <v>0</v>
      </c>
      <c r="K5" s="48">
        <f>IF($B5=" - ","-",_xlfn.XLOOKUP($A5,'Team League Workings'!$U$5:$U$36,'Team League Workings'!K$5:K$36,0))</f>
        <v>0</v>
      </c>
      <c r="L5" s="48">
        <f>IF($B5=" - ","-",_xlfn.XLOOKUP($A5,'Team League Workings'!$U$5:$U$36,'Team League Workings'!L$5:L$36,0))</f>
        <v>510</v>
      </c>
      <c r="M5" s="48">
        <f>IF($B5=" - ","-",_xlfn.XLOOKUP($A5,'Team League Workings'!$U$5:$U$36,'Team League Workings'!M$5:M$36,0))</f>
        <v>0</v>
      </c>
      <c r="N5" s="48">
        <f>IF($B5=" - ","-",_xlfn.XLOOKUP($A5,'Team League Workings'!$U$5:$U$36,'Team League Workings'!N$5:N$36,0))</f>
        <v>0</v>
      </c>
      <c r="O5" s="48">
        <f>IF($B5=" - ","-",_xlfn.XLOOKUP($A5,'Team League Workings'!$U$5:$U$36,'Team League Workings'!O$5:O$36,0))</f>
        <v>0</v>
      </c>
      <c r="P5" s="48">
        <f>IF($B5=" - ","-",_xlfn.XLOOKUP($A5,'Team League Workings'!$U$5:$U$36,'Team League Workings'!P$5:P$36,0))</f>
        <v>0</v>
      </c>
      <c r="Q5" s="48">
        <f>IF($B5=" - ","-",_xlfn.XLOOKUP($A5,'Team League Workings'!$U$5:$U$36,'Team League Workings'!Q$5:Q$36,0))</f>
        <v>0</v>
      </c>
      <c r="R5" s="48">
        <f>IF($B5=" - ","-",_xlfn.XLOOKUP($A5,'Team League Workings'!$U$5:$U$36,'Team League Workings'!R$5:R$36,0))</f>
        <v>0</v>
      </c>
      <c r="S5" s="48">
        <f>IF($B5=" - ","-",_xlfn.XLOOKUP($A5,'Team League Workings'!$U$5:$U$36,'Team League Workings'!S$5:S$36,0))</f>
        <v>0</v>
      </c>
      <c r="T5" s="49">
        <f>IF($B5=" - ","-",SUM(G5:S5))</f>
        <v>510</v>
      </c>
      <c r="U5" s="68"/>
    </row>
    <row r="6" spans="1:22" x14ac:dyDescent="0.25">
      <c r="A6" s="60">
        <v>2</v>
      </c>
      <c r="B6" s="67" t="str">
        <f>_xlfn.XLOOKUP($A6,'Team League Workings'!$U$5:$U$36,'Team League Workings'!B$5:B$36,0)</f>
        <v>Big Rambo</v>
      </c>
      <c r="C6" s="67" t="str">
        <f>_xlfn.XLOOKUP($A6,'Team League Workings'!$U$5:$U$36,'Team League Workings'!C$5:C$36,0)</f>
        <v>David Little</v>
      </c>
      <c r="D6" s="11" t="str">
        <f>_xlfn.XLOOKUP($A6,'Team League Workings'!$U$5:$U$36,'Team League Workings'!D$5:D$36,0)</f>
        <v>Logan</v>
      </c>
      <c r="E6" s="11" t="str">
        <f>_xlfn.XLOOKUP($A6,'Team League Workings'!$U$5:$U$36,'Team League Workings'!E$5:E$36,0)</f>
        <v>Wk02</v>
      </c>
      <c r="G6" s="48">
        <f>IF($B6=" - ","-",_xlfn.XLOOKUP($A6,'Team League Workings'!$U$5:$U$36,'Team League Workings'!G$5:G$36,0))</f>
        <v>0</v>
      </c>
      <c r="H6" s="48">
        <f>IF($B6=" - ","-",_xlfn.XLOOKUP($A6,'Team League Workings'!$U$5:$U$36,'Team League Workings'!H$5:H$36,0))</f>
        <v>0</v>
      </c>
      <c r="I6" s="48">
        <f>IF($B6=" - ","-",_xlfn.XLOOKUP($A6,'Team League Workings'!$U$5:$U$36,'Team League Workings'!I$5:I$36,0))</f>
        <v>0</v>
      </c>
      <c r="J6" s="48">
        <f>IF($B6=" - ","-",_xlfn.XLOOKUP($A6,'Team League Workings'!$U$5:$U$36,'Team League Workings'!J$5:J$36,0))</f>
        <v>0</v>
      </c>
      <c r="K6" s="48">
        <f>IF($B6=" - ","-",_xlfn.XLOOKUP($A6,'Team League Workings'!$U$5:$U$36,'Team League Workings'!K$5:K$36,0))</f>
        <v>0</v>
      </c>
      <c r="L6" s="48">
        <f>IF($B6=" - ","-",_xlfn.XLOOKUP($A6,'Team League Workings'!$U$5:$U$36,'Team League Workings'!L$5:L$36,0))</f>
        <v>424</v>
      </c>
      <c r="M6" s="48">
        <f>IF($B6=" - ","-",_xlfn.XLOOKUP($A6,'Team League Workings'!$U$5:$U$36,'Team League Workings'!M$5:M$36,0))</f>
        <v>0</v>
      </c>
      <c r="N6" s="48">
        <f>IF($B6=" - ","-",_xlfn.XLOOKUP($A6,'Team League Workings'!$U$5:$U$36,'Team League Workings'!N$5:N$36,0))</f>
        <v>0</v>
      </c>
      <c r="O6" s="48">
        <f>IF($B6=" - ","-",_xlfn.XLOOKUP($A6,'Team League Workings'!$U$5:$U$36,'Team League Workings'!O$5:O$36,0))</f>
        <v>0</v>
      </c>
      <c r="P6" s="48">
        <f>IF($B6=" - ","-",_xlfn.XLOOKUP($A6,'Team League Workings'!$U$5:$U$36,'Team League Workings'!P$5:P$36,0))</f>
        <v>0</v>
      </c>
      <c r="Q6" s="48">
        <f>IF($B6=" - ","-",_xlfn.XLOOKUP($A6,'Team League Workings'!$U$5:$U$36,'Team League Workings'!Q$5:Q$36,0))</f>
        <v>0</v>
      </c>
      <c r="R6" s="48">
        <f>IF($B6=" - ","-",_xlfn.XLOOKUP($A6,'Team League Workings'!$U$5:$U$36,'Team League Workings'!R$5:R$36,0))</f>
        <v>0</v>
      </c>
      <c r="S6" s="48">
        <f>IF($B6=" - ","-",_xlfn.XLOOKUP($A6,'Team League Workings'!$U$5:$U$36,'Team League Workings'!S$5:S$36,0))</f>
        <v>0</v>
      </c>
      <c r="T6" s="49">
        <f t="shared" ref="T6:T36" si="0">IF($B6=" - ","-",SUM(G6:S6))</f>
        <v>424</v>
      </c>
      <c r="U6" s="68"/>
    </row>
    <row r="7" spans="1:22" x14ac:dyDescent="0.25">
      <c r="A7" s="60">
        <v>3</v>
      </c>
      <c r="B7" s="67" t="str">
        <f>_xlfn.XLOOKUP($A7,'Team League Workings'!$U$5:$U$36,'Team League Workings'!B$5:B$36,0)</f>
        <v>Doug</v>
      </c>
      <c r="C7" s="67" t="str">
        <f>_xlfn.XLOOKUP($A7,'Team League Workings'!$U$5:$U$36,'Team League Workings'!C$5:C$36,0)</f>
        <v>Katie Logan</v>
      </c>
      <c r="D7" s="11" t="str">
        <f>_xlfn.XLOOKUP($A7,'Team League Workings'!$U$5:$U$36,'Team League Workings'!D$5:D$36,0)</f>
        <v>Logan</v>
      </c>
      <c r="E7" s="11" t="str">
        <f>_xlfn.XLOOKUP($A7,'Team League Workings'!$U$5:$U$36,'Team League Workings'!E$5:E$36,0)</f>
        <v>Wk06</v>
      </c>
      <c r="G7" s="48">
        <f>IF($B7=" - ","-",_xlfn.XLOOKUP($A7,'Team League Workings'!$U$5:$U$36,'Team League Workings'!G$5:G$36,0))</f>
        <v>0</v>
      </c>
      <c r="H7" s="48">
        <f>IF($B7=" - ","-",_xlfn.XLOOKUP($A7,'Team League Workings'!$U$5:$U$36,'Team League Workings'!H$5:H$36,0))</f>
        <v>0</v>
      </c>
      <c r="I7" s="48">
        <f>IF($B7=" - ","-",_xlfn.XLOOKUP($A7,'Team League Workings'!$U$5:$U$36,'Team League Workings'!I$5:I$36,0))</f>
        <v>0</v>
      </c>
      <c r="J7" s="48">
        <f>IF($B7=" - ","-",_xlfn.XLOOKUP($A7,'Team League Workings'!$U$5:$U$36,'Team League Workings'!J$5:J$36,0))</f>
        <v>0</v>
      </c>
      <c r="K7" s="48">
        <f>IF($B7=" - ","-",_xlfn.XLOOKUP($A7,'Team League Workings'!$U$5:$U$36,'Team League Workings'!K$5:K$36,0))</f>
        <v>0</v>
      </c>
      <c r="L7" s="48">
        <f>IF($B7=" - ","-",_xlfn.XLOOKUP($A7,'Team League Workings'!$U$5:$U$36,'Team League Workings'!L$5:L$36,0))</f>
        <v>376</v>
      </c>
      <c r="M7" s="48">
        <f>IF($B7=" - ","-",_xlfn.XLOOKUP($A7,'Team League Workings'!$U$5:$U$36,'Team League Workings'!M$5:M$36,0))</f>
        <v>0</v>
      </c>
      <c r="N7" s="48">
        <f>IF($B7=" - ","-",_xlfn.XLOOKUP($A7,'Team League Workings'!$U$5:$U$36,'Team League Workings'!N$5:N$36,0))</f>
        <v>0</v>
      </c>
      <c r="O7" s="48">
        <f>IF($B7=" - ","-",_xlfn.XLOOKUP($A7,'Team League Workings'!$U$5:$U$36,'Team League Workings'!O$5:O$36,0))</f>
        <v>0</v>
      </c>
      <c r="P7" s="48">
        <f>IF($B7=" - ","-",_xlfn.XLOOKUP($A7,'Team League Workings'!$U$5:$U$36,'Team League Workings'!P$5:P$36,0))</f>
        <v>0</v>
      </c>
      <c r="Q7" s="48">
        <f>IF($B7=" - ","-",_xlfn.XLOOKUP($A7,'Team League Workings'!$U$5:$U$36,'Team League Workings'!Q$5:Q$36,0))</f>
        <v>0</v>
      </c>
      <c r="R7" s="48">
        <f>IF($B7=" - ","-",_xlfn.XLOOKUP($A7,'Team League Workings'!$U$5:$U$36,'Team League Workings'!R$5:R$36,0))</f>
        <v>0</v>
      </c>
      <c r="S7" s="48">
        <f>IF($B7=" - ","-",_xlfn.XLOOKUP($A7,'Team League Workings'!$U$5:$U$36,'Team League Workings'!S$5:S$36,0))</f>
        <v>0</v>
      </c>
      <c r="T7" s="49">
        <f t="shared" si="0"/>
        <v>376</v>
      </c>
      <c r="U7" s="68"/>
    </row>
    <row r="8" spans="1:22" x14ac:dyDescent="0.25">
      <c r="A8" s="60">
        <v>4</v>
      </c>
      <c r="B8" s="67" t="str">
        <f>_xlfn.XLOOKUP($A8,'Team League Workings'!$U$5:$U$36,'Team League Workings'!B$5:B$36,0)</f>
        <v>Victorious Vixter</v>
      </c>
      <c r="C8" s="67" t="str">
        <f>_xlfn.XLOOKUP($A8,'Team League Workings'!$U$5:$U$36,'Team League Workings'!C$5:C$36,0)</f>
        <v>Victoria Logan</v>
      </c>
      <c r="D8" s="11" t="str">
        <f>_xlfn.XLOOKUP($A8,'Team League Workings'!$U$5:$U$36,'Team League Workings'!D$5:D$36,0)</f>
        <v>Logan</v>
      </c>
      <c r="E8" s="11" t="str">
        <f>_xlfn.XLOOKUP($A8,'Team League Workings'!$U$5:$U$36,'Team League Workings'!E$5:E$36,0)</f>
        <v>Wk06</v>
      </c>
      <c r="G8" s="48">
        <f>IF($B8=" - ","-",_xlfn.XLOOKUP($A8,'Team League Workings'!$U$5:$U$36,'Team League Workings'!G$5:G$36,0))</f>
        <v>0</v>
      </c>
      <c r="H8" s="48">
        <f>IF($B8=" - ","-",_xlfn.XLOOKUP($A8,'Team League Workings'!$U$5:$U$36,'Team League Workings'!H$5:H$36,0))</f>
        <v>0</v>
      </c>
      <c r="I8" s="48">
        <f>IF($B8=" - ","-",_xlfn.XLOOKUP($A8,'Team League Workings'!$U$5:$U$36,'Team League Workings'!I$5:I$36,0))</f>
        <v>0</v>
      </c>
      <c r="J8" s="48">
        <f>IF($B8=" - ","-",_xlfn.XLOOKUP($A8,'Team League Workings'!$U$5:$U$36,'Team League Workings'!J$5:J$36,0))</f>
        <v>0</v>
      </c>
      <c r="K8" s="48">
        <f>IF($B8=" - ","-",_xlfn.XLOOKUP($A8,'Team League Workings'!$U$5:$U$36,'Team League Workings'!K$5:K$36,0))</f>
        <v>0</v>
      </c>
      <c r="L8" s="48">
        <f>IF($B8=" - ","-",_xlfn.XLOOKUP($A8,'Team League Workings'!$U$5:$U$36,'Team League Workings'!L$5:L$36,0))</f>
        <v>236</v>
      </c>
      <c r="M8" s="48">
        <f>IF($B8=" - ","-",_xlfn.XLOOKUP($A8,'Team League Workings'!$U$5:$U$36,'Team League Workings'!M$5:M$36,0))</f>
        <v>0</v>
      </c>
      <c r="N8" s="48">
        <f>IF($B8=" - ","-",_xlfn.XLOOKUP($A8,'Team League Workings'!$U$5:$U$36,'Team League Workings'!N$5:N$36,0))</f>
        <v>0</v>
      </c>
      <c r="O8" s="48">
        <f>IF($B8=" - ","-",_xlfn.XLOOKUP($A8,'Team League Workings'!$U$5:$U$36,'Team League Workings'!O$5:O$36,0))</f>
        <v>0</v>
      </c>
      <c r="P8" s="48">
        <f>IF($B8=" - ","-",_xlfn.XLOOKUP($A8,'Team League Workings'!$U$5:$U$36,'Team League Workings'!P$5:P$36,0))</f>
        <v>0</v>
      </c>
      <c r="Q8" s="48">
        <f>IF($B8=" - ","-",_xlfn.XLOOKUP($A8,'Team League Workings'!$U$5:$U$36,'Team League Workings'!Q$5:Q$36,0))</f>
        <v>0</v>
      </c>
      <c r="R8" s="48">
        <f>IF($B8=" - ","-",_xlfn.XLOOKUP($A8,'Team League Workings'!$U$5:$U$36,'Team League Workings'!R$5:R$36,0))</f>
        <v>0</v>
      </c>
      <c r="S8" s="48">
        <f>IF($B8=" - ","-",_xlfn.XLOOKUP($A8,'Team League Workings'!$U$5:$U$36,'Team League Workings'!S$5:S$36,0))</f>
        <v>0</v>
      </c>
      <c r="T8" s="49">
        <f t="shared" si="0"/>
        <v>236</v>
      </c>
      <c r="U8" s="68"/>
    </row>
    <row r="9" spans="1:22" x14ac:dyDescent="0.25">
      <c r="A9" s="60">
        <v>5</v>
      </c>
      <c r="B9" s="67" t="str">
        <f>_xlfn.XLOOKUP($A9,'Team League Workings'!$U$5:$U$36,'Team League Workings'!B$5:B$36,0)</f>
        <v>Teds Army</v>
      </c>
      <c r="C9" s="67" t="str">
        <f>_xlfn.XLOOKUP($A9,'Team League Workings'!$U$5:$U$36,'Team League Workings'!C$5:C$36,0)</f>
        <v>Superted</v>
      </c>
      <c r="D9" s="11" t="str">
        <f>_xlfn.XLOOKUP($A9,'Team League Workings'!$U$5:$U$36,'Team League Workings'!D$5:D$36,0)</f>
        <v>Logan</v>
      </c>
      <c r="E9" s="11" t="str">
        <f>_xlfn.XLOOKUP($A9,'Team League Workings'!$U$5:$U$36,'Team League Workings'!E$5:E$36,0)</f>
        <v>Wk06</v>
      </c>
      <c r="G9" s="48">
        <f>IF($B9=" - ","-",_xlfn.XLOOKUP($A9,'Team League Workings'!$U$5:$U$36,'Team League Workings'!G$5:G$36,0))</f>
        <v>0</v>
      </c>
      <c r="H9" s="48">
        <f>IF($B9=" - ","-",_xlfn.XLOOKUP($A9,'Team League Workings'!$U$5:$U$36,'Team League Workings'!H$5:H$36,0))</f>
        <v>0</v>
      </c>
      <c r="I9" s="48">
        <f>IF($B9=" - ","-",_xlfn.XLOOKUP($A9,'Team League Workings'!$U$5:$U$36,'Team League Workings'!I$5:I$36,0))</f>
        <v>0</v>
      </c>
      <c r="J9" s="48">
        <f>IF($B9=" - ","-",_xlfn.XLOOKUP($A9,'Team League Workings'!$U$5:$U$36,'Team League Workings'!J$5:J$36,0))</f>
        <v>0</v>
      </c>
      <c r="K9" s="48">
        <f>IF($B9=" - ","-",_xlfn.XLOOKUP($A9,'Team League Workings'!$U$5:$U$36,'Team League Workings'!K$5:K$36,0))</f>
        <v>0</v>
      </c>
      <c r="L9" s="48">
        <f>IF($B9=" - ","-",_xlfn.XLOOKUP($A9,'Team League Workings'!$U$5:$U$36,'Team League Workings'!L$5:L$36,0))</f>
        <v>204</v>
      </c>
      <c r="M9" s="48">
        <f>IF($B9=" - ","-",_xlfn.XLOOKUP($A9,'Team League Workings'!$U$5:$U$36,'Team League Workings'!M$5:M$36,0))</f>
        <v>0</v>
      </c>
      <c r="N9" s="48">
        <f>IF($B9=" - ","-",_xlfn.XLOOKUP($A9,'Team League Workings'!$U$5:$U$36,'Team League Workings'!N$5:N$36,0))</f>
        <v>0</v>
      </c>
      <c r="O9" s="48">
        <f>IF($B9=" - ","-",_xlfn.XLOOKUP($A9,'Team League Workings'!$U$5:$U$36,'Team League Workings'!O$5:O$36,0))</f>
        <v>0</v>
      </c>
      <c r="P9" s="48">
        <f>IF($B9=" - ","-",_xlfn.XLOOKUP($A9,'Team League Workings'!$U$5:$U$36,'Team League Workings'!P$5:P$36,0))</f>
        <v>0</v>
      </c>
      <c r="Q9" s="48">
        <f>IF($B9=" - ","-",_xlfn.XLOOKUP($A9,'Team League Workings'!$U$5:$U$36,'Team League Workings'!Q$5:Q$36,0))</f>
        <v>0</v>
      </c>
      <c r="R9" s="48">
        <f>IF($B9=" - ","-",_xlfn.XLOOKUP($A9,'Team League Workings'!$U$5:$U$36,'Team League Workings'!R$5:R$36,0))</f>
        <v>0</v>
      </c>
      <c r="S9" s="48">
        <f>IF($B9=" - ","-",_xlfn.XLOOKUP($A9,'Team League Workings'!$U$5:$U$36,'Team League Workings'!S$5:S$36,0))</f>
        <v>0</v>
      </c>
      <c r="T9" s="49">
        <f t="shared" si="0"/>
        <v>204</v>
      </c>
      <c r="U9" s="68"/>
    </row>
    <row r="10" spans="1:22" x14ac:dyDescent="0.25">
      <c r="A10" s="60">
        <v>6</v>
      </c>
      <c r="B10" s="67" t="str">
        <f>_xlfn.XLOOKUP($A10,'Team League Workings'!$U$5:$U$36,'Team League Workings'!B$5:B$36,0)</f>
        <v>Harvey Penguin</v>
      </c>
      <c r="C10" s="67" t="str">
        <f>_xlfn.XLOOKUP($A10,'Team League Workings'!$U$5:$U$36,'Team League Workings'!C$5:C$36,0)</f>
        <v>Nora &amp; Ruth</v>
      </c>
      <c r="D10" s="11" t="str">
        <f>_xlfn.XLOOKUP($A10,'Team League Workings'!$U$5:$U$36,'Team League Workings'!D$5:D$36,0)</f>
        <v>Logan</v>
      </c>
      <c r="E10" s="11" t="str">
        <f>_xlfn.XLOOKUP($A10,'Team League Workings'!$U$5:$U$36,'Team League Workings'!E$5:E$36,0)</f>
        <v>Wk06</v>
      </c>
      <c r="G10" s="48">
        <f>IF($B10=" - ","-",_xlfn.XLOOKUP($A10,'Team League Workings'!$U$5:$U$36,'Team League Workings'!G$5:G$36,0))</f>
        <v>0</v>
      </c>
      <c r="H10" s="48">
        <f>IF($B10=" - ","-",_xlfn.XLOOKUP($A10,'Team League Workings'!$U$5:$U$36,'Team League Workings'!H$5:H$36,0))</f>
        <v>0</v>
      </c>
      <c r="I10" s="48">
        <f>IF($B10=" - ","-",_xlfn.XLOOKUP($A10,'Team League Workings'!$U$5:$U$36,'Team League Workings'!I$5:I$36,0))</f>
        <v>0</v>
      </c>
      <c r="J10" s="48">
        <f>IF($B10=" - ","-",_xlfn.XLOOKUP($A10,'Team League Workings'!$U$5:$U$36,'Team League Workings'!J$5:J$36,0))</f>
        <v>0</v>
      </c>
      <c r="K10" s="48">
        <f>IF($B10=" - ","-",_xlfn.XLOOKUP($A10,'Team League Workings'!$U$5:$U$36,'Team League Workings'!K$5:K$36,0))</f>
        <v>0</v>
      </c>
      <c r="L10" s="48">
        <f>IF($B10=" - ","-",_xlfn.XLOOKUP($A10,'Team League Workings'!$U$5:$U$36,'Team League Workings'!L$5:L$36,0))</f>
        <v>196</v>
      </c>
      <c r="M10" s="48">
        <f>IF($B10=" - ","-",_xlfn.XLOOKUP($A10,'Team League Workings'!$U$5:$U$36,'Team League Workings'!M$5:M$36,0))</f>
        <v>0</v>
      </c>
      <c r="N10" s="48">
        <f>IF($B10=" - ","-",_xlfn.XLOOKUP($A10,'Team League Workings'!$U$5:$U$36,'Team League Workings'!N$5:N$36,0))</f>
        <v>0</v>
      </c>
      <c r="O10" s="48">
        <f>IF($B10=" - ","-",_xlfn.XLOOKUP($A10,'Team League Workings'!$U$5:$U$36,'Team League Workings'!O$5:O$36,0))</f>
        <v>0</v>
      </c>
      <c r="P10" s="48">
        <f>IF($B10=" - ","-",_xlfn.XLOOKUP($A10,'Team League Workings'!$U$5:$U$36,'Team League Workings'!P$5:P$36,0))</f>
        <v>0</v>
      </c>
      <c r="Q10" s="48">
        <f>IF($B10=" - ","-",_xlfn.XLOOKUP($A10,'Team League Workings'!$U$5:$U$36,'Team League Workings'!Q$5:Q$36,0))</f>
        <v>0</v>
      </c>
      <c r="R10" s="48">
        <f>IF($B10=" - ","-",_xlfn.XLOOKUP($A10,'Team League Workings'!$U$5:$U$36,'Team League Workings'!R$5:R$36,0))</f>
        <v>0</v>
      </c>
      <c r="S10" s="48">
        <f>IF($B10=" - ","-",_xlfn.XLOOKUP($A10,'Team League Workings'!$U$5:$U$36,'Team League Workings'!S$5:S$36,0))</f>
        <v>0</v>
      </c>
      <c r="T10" s="49">
        <f t="shared" si="0"/>
        <v>196</v>
      </c>
      <c r="U10" s="68"/>
    </row>
    <row r="11" spans="1:22" x14ac:dyDescent="0.25">
      <c r="A11" s="60">
        <v>7</v>
      </c>
      <c r="B11" s="67" t="str">
        <f>_xlfn.XLOOKUP($A11,'Team League Workings'!$U$5:$U$36,'Team League Workings'!B$5:B$36,0)</f>
        <v>Chairman's 11</v>
      </c>
      <c r="C11" s="67" t="str">
        <f>_xlfn.XLOOKUP($A11,'Team League Workings'!$U$5:$U$36,'Team League Workings'!C$5:C$36,0)</f>
        <v>Stuart Logan</v>
      </c>
      <c r="D11" s="11" t="str">
        <f>_xlfn.XLOOKUP($A11,'Team League Workings'!$U$5:$U$36,'Team League Workings'!D$5:D$36,0)</f>
        <v>Logan</v>
      </c>
      <c r="E11" s="11" t="str">
        <f>_xlfn.XLOOKUP($A11,'Team League Workings'!$U$5:$U$36,'Team League Workings'!E$5:E$36,0)</f>
        <v>Wk06</v>
      </c>
      <c r="G11" s="48">
        <f>IF($B11=" - ","-",_xlfn.XLOOKUP($A11,'Team League Workings'!$U$5:$U$36,'Team League Workings'!G$5:G$36,0))</f>
        <v>0</v>
      </c>
      <c r="H11" s="48">
        <f>IF($B11=" - ","-",_xlfn.XLOOKUP($A11,'Team League Workings'!$U$5:$U$36,'Team League Workings'!H$5:H$36,0))</f>
        <v>0</v>
      </c>
      <c r="I11" s="48">
        <f>IF($B11=" - ","-",_xlfn.XLOOKUP($A11,'Team League Workings'!$U$5:$U$36,'Team League Workings'!I$5:I$36,0))</f>
        <v>0</v>
      </c>
      <c r="J11" s="48">
        <f>IF($B11=" - ","-",_xlfn.XLOOKUP($A11,'Team League Workings'!$U$5:$U$36,'Team League Workings'!J$5:J$36,0))</f>
        <v>0</v>
      </c>
      <c r="K11" s="48">
        <f>IF($B11=" - ","-",_xlfn.XLOOKUP($A11,'Team League Workings'!$U$5:$U$36,'Team League Workings'!K$5:K$36,0))</f>
        <v>0</v>
      </c>
      <c r="L11" s="48">
        <f>IF($B11=" - ","-",_xlfn.XLOOKUP($A11,'Team League Workings'!$U$5:$U$36,'Team League Workings'!L$5:L$36,0))</f>
        <v>120</v>
      </c>
      <c r="M11" s="48">
        <f>IF($B11=" - ","-",_xlfn.XLOOKUP($A11,'Team League Workings'!$U$5:$U$36,'Team League Workings'!M$5:M$36,0))</f>
        <v>0</v>
      </c>
      <c r="N11" s="48">
        <f>IF($B11=" - ","-",_xlfn.XLOOKUP($A11,'Team League Workings'!$U$5:$U$36,'Team League Workings'!N$5:N$36,0))</f>
        <v>0</v>
      </c>
      <c r="O11" s="48">
        <f>IF($B11=" - ","-",_xlfn.XLOOKUP($A11,'Team League Workings'!$U$5:$U$36,'Team League Workings'!O$5:O$36,0))</f>
        <v>0</v>
      </c>
      <c r="P11" s="48">
        <f>IF($B11=" - ","-",_xlfn.XLOOKUP($A11,'Team League Workings'!$U$5:$U$36,'Team League Workings'!P$5:P$36,0))</f>
        <v>0</v>
      </c>
      <c r="Q11" s="48">
        <f>IF($B11=" - ","-",_xlfn.XLOOKUP($A11,'Team League Workings'!$U$5:$U$36,'Team League Workings'!Q$5:Q$36,0))</f>
        <v>0</v>
      </c>
      <c r="R11" s="48">
        <f>IF($B11=" - ","-",_xlfn.XLOOKUP($A11,'Team League Workings'!$U$5:$U$36,'Team League Workings'!R$5:R$36,0))</f>
        <v>0</v>
      </c>
      <c r="S11" s="48">
        <f>IF($B11=" - ","-",_xlfn.XLOOKUP($A11,'Team League Workings'!$U$5:$U$36,'Team League Workings'!S$5:S$36,0))</f>
        <v>0</v>
      </c>
      <c r="T11" s="49">
        <f t="shared" si="0"/>
        <v>120</v>
      </c>
      <c r="U11" s="68"/>
    </row>
    <row r="12" spans="1:22" x14ac:dyDescent="0.25">
      <c r="A12" s="60">
        <v>8</v>
      </c>
      <c r="B12" s="67" t="str">
        <f>_xlfn.XLOOKUP($A12,'Team League Workings'!$U$5:$U$36,'Team League Workings'!B$5:B$36,0)</f>
        <v>And that's what deals with ya!</v>
      </c>
      <c r="C12" s="67" t="str">
        <f>_xlfn.XLOOKUP($A12,'Team League Workings'!$U$5:$U$36,'Team League Workings'!C$5:C$36,0)</f>
        <v>Tom Jepson</v>
      </c>
      <c r="D12" s="11" t="str">
        <f>_xlfn.XLOOKUP($A12,'Team League Workings'!$U$5:$U$36,'Team League Workings'!D$5:D$36,0)</f>
        <v>Tris</v>
      </c>
      <c r="E12" s="11" t="str">
        <f>_xlfn.XLOOKUP($A12,'Team League Workings'!$U$5:$U$36,'Team League Workings'!E$5:E$36,0)</f>
        <v>Wk06</v>
      </c>
      <c r="G12" s="48">
        <f>IF($B12=" - ","-",_xlfn.XLOOKUP($A12,'Team League Workings'!$U$5:$U$36,'Team League Workings'!G$5:G$36,0))</f>
        <v>0</v>
      </c>
      <c r="H12" s="48">
        <f>IF($B12=" - ","-",_xlfn.XLOOKUP($A12,'Team League Workings'!$U$5:$U$36,'Team League Workings'!H$5:H$36,0))</f>
        <v>0</v>
      </c>
      <c r="I12" s="48">
        <f>IF($B12=" - ","-",_xlfn.XLOOKUP($A12,'Team League Workings'!$U$5:$U$36,'Team League Workings'!I$5:I$36,0))</f>
        <v>0</v>
      </c>
      <c r="J12" s="48">
        <f>IF($B12=" - ","-",_xlfn.XLOOKUP($A12,'Team League Workings'!$U$5:$U$36,'Team League Workings'!J$5:J$36,0))</f>
        <v>0</v>
      </c>
      <c r="K12" s="48">
        <f>IF($B12=" - ","-",_xlfn.XLOOKUP($A12,'Team League Workings'!$U$5:$U$36,'Team League Workings'!K$5:K$36,0))</f>
        <v>0</v>
      </c>
      <c r="L12" s="48">
        <f>IF($B12=" - ","-",_xlfn.XLOOKUP($A12,'Team League Workings'!$U$5:$U$36,'Team League Workings'!L$5:L$36,0))</f>
        <v>108</v>
      </c>
      <c r="M12" s="48">
        <f>IF($B12=" - ","-",_xlfn.XLOOKUP($A12,'Team League Workings'!$U$5:$U$36,'Team League Workings'!M$5:M$36,0))</f>
        <v>0</v>
      </c>
      <c r="N12" s="48">
        <f>IF($B12=" - ","-",_xlfn.XLOOKUP($A12,'Team League Workings'!$U$5:$U$36,'Team League Workings'!N$5:N$36,0))</f>
        <v>0</v>
      </c>
      <c r="O12" s="48">
        <f>IF($B12=" - ","-",_xlfn.XLOOKUP($A12,'Team League Workings'!$U$5:$U$36,'Team League Workings'!O$5:O$36,0))</f>
        <v>0</v>
      </c>
      <c r="P12" s="48">
        <f>IF($B12=" - ","-",_xlfn.XLOOKUP($A12,'Team League Workings'!$U$5:$U$36,'Team League Workings'!P$5:P$36,0))</f>
        <v>0</v>
      </c>
      <c r="Q12" s="48">
        <f>IF($B12=" - ","-",_xlfn.XLOOKUP($A12,'Team League Workings'!$U$5:$U$36,'Team League Workings'!Q$5:Q$36,0))</f>
        <v>0</v>
      </c>
      <c r="R12" s="48">
        <f>IF($B12=" - ","-",_xlfn.XLOOKUP($A12,'Team League Workings'!$U$5:$U$36,'Team League Workings'!R$5:R$36,0))</f>
        <v>0</v>
      </c>
      <c r="S12" s="48">
        <f>IF($B12=" - ","-",_xlfn.XLOOKUP($A12,'Team League Workings'!$U$5:$U$36,'Team League Workings'!S$5:S$36,0))</f>
        <v>0</v>
      </c>
      <c r="T12" s="49">
        <f t="shared" si="0"/>
        <v>108</v>
      </c>
      <c r="U12" s="68"/>
    </row>
    <row r="13" spans="1:22" x14ac:dyDescent="0.25">
      <c r="A13" s="60">
        <v>9</v>
      </c>
      <c r="B13" s="67" t="str">
        <f>_xlfn.XLOOKUP($A13,'Team League Workings'!$U$5:$U$36,'Team League Workings'!B$5:B$36,0)</f>
        <v>Brokebat Mountain</v>
      </c>
      <c r="C13" s="67" t="str">
        <f>_xlfn.XLOOKUP($A13,'Team League Workings'!$U$5:$U$36,'Team League Workings'!C$5:C$36,0)</f>
        <v>Adam Minns</v>
      </c>
      <c r="D13" s="11" t="str">
        <f>_xlfn.XLOOKUP($A13,'Team League Workings'!$U$5:$U$36,'Team League Workings'!D$5:D$36,0)</f>
        <v>Weavers</v>
      </c>
      <c r="E13" s="11" t="str">
        <f>_xlfn.XLOOKUP($A13,'Team League Workings'!$U$5:$U$36,'Team League Workings'!E$5:E$36,0)</f>
        <v>Wk06</v>
      </c>
      <c r="G13" s="48">
        <f>IF($B13=" - ","-",_xlfn.XLOOKUP($A13,'Team League Workings'!$U$5:$U$36,'Team League Workings'!G$5:G$36,0))</f>
        <v>0</v>
      </c>
      <c r="H13" s="48">
        <f>IF($B13=" - ","-",_xlfn.XLOOKUP($A13,'Team League Workings'!$U$5:$U$36,'Team League Workings'!H$5:H$36,0))</f>
        <v>0</v>
      </c>
      <c r="I13" s="48">
        <f>IF($B13=" - ","-",_xlfn.XLOOKUP($A13,'Team League Workings'!$U$5:$U$36,'Team League Workings'!I$5:I$36,0))</f>
        <v>0</v>
      </c>
      <c r="J13" s="48">
        <f>IF($B13=" - ","-",_xlfn.XLOOKUP($A13,'Team League Workings'!$U$5:$U$36,'Team League Workings'!J$5:J$36,0))</f>
        <v>0</v>
      </c>
      <c r="K13" s="48">
        <f>IF($B13=" - ","-",_xlfn.XLOOKUP($A13,'Team League Workings'!$U$5:$U$36,'Team League Workings'!K$5:K$36,0))</f>
        <v>0</v>
      </c>
      <c r="L13" s="48">
        <f>IF($B13=" - ","-",_xlfn.XLOOKUP($A13,'Team League Workings'!$U$5:$U$36,'Team League Workings'!L$5:L$36,0))</f>
        <v>102</v>
      </c>
      <c r="M13" s="48">
        <f>IF($B13=" - ","-",_xlfn.XLOOKUP($A13,'Team League Workings'!$U$5:$U$36,'Team League Workings'!M$5:M$36,0))</f>
        <v>0</v>
      </c>
      <c r="N13" s="48">
        <f>IF($B13=" - ","-",_xlfn.XLOOKUP($A13,'Team League Workings'!$U$5:$U$36,'Team League Workings'!N$5:N$36,0))</f>
        <v>0</v>
      </c>
      <c r="O13" s="48">
        <f>IF($B13=" - ","-",_xlfn.XLOOKUP($A13,'Team League Workings'!$U$5:$U$36,'Team League Workings'!O$5:O$36,0))</f>
        <v>0</v>
      </c>
      <c r="P13" s="48">
        <f>IF($B13=" - ","-",_xlfn.XLOOKUP($A13,'Team League Workings'!$U$5:$U$36,'Team League Workings'!P$5:P$36,0))</f>
        <v>0</v>
      </c>
      <c r="Q13" s="48">
        <f>IF($B13=" - ","-",_xlfn.XLOOKUP($A13,'Team League Workings'!$U$5:$U$36,'Team League Workings'!Q$5:Q$36,0))</f>
        <v>0</v>
      </c>
      <c r="R13" s="48">
        <f>IF($B13=" - ","-",_xlfn.XLOOKUP($A13,'Team League Workings'!$U$5:$U$36,'Team League Workings'!R$5:R$36,0))</f>
        <v>0</v>
      </c>
      <c r="S13" s="48">
        <f>IF($B13=" - ","-",_xlfn.XLOOKUP($A13,'Team League Workings'!$U$5:$U$36,'Team League Workings'!S$5:S$36,0))</f>
        <v>0</v>
      </c>
      <c r="T13" s="49">
        <f t="shared" si="0"/>
        <v>102</v>
      </c>
      <c r="U13" s="68"/>
    </row>
    <row r="14" spans="1:22" x14ac:dyDescent="0.25">
      <c r="A14" s="60">
        <v>10</v>
      </c>
      <c r="B14" s="67" t="str">
        <f>_xlfn.XLOOKUP($A14,'Team League Workings'!$U$5:$U$36,'Team League Workings'!B$5:B$36,0)</f>
        <v>Beer Necessities</v>
      </c>
      <c r="C14" s="67" t="str">
        <f>_xlfn.XLOOKUP($A14,'Team League Workings'!$U$5:$U$36,'Team League Workings'!C$5:C$36,0)</f>
        <v>Dan Common</v>
      </c>
      <c r="D14" s="11" t="str">
        <f>_xlfn.XLOOKUP($A14,'Team League Workings'!$U$5:$U$36,'Team League Workings'!D$5:D$36,0)</f>
        <v>Bevan Gordon</v>
      </c>
      <c r="E14" s="11" t="str">
        <f>_xlfn.XLOOKUP($A14,'Team League Workings'!$U$5:$U$36,'Team League Workings'!E$5:E$36,0)</f>
        <v>Wk06</v>
      </c>
      <c r="G14" s="48">
        <f>IF($B14=" - ","-",_xlfn.XLOOKUP($A14,'Team League Workings'!$U$5:$U$36,'Team League Workings'!G$5:G$36,0))</f>
        <v>0</v>
      </c>
      <c r="H14" s="48">
        <f>IF($B14=" - ","-",_xlfn.XLOOKUP($A14,'Team League Workings'!$U$5:$U$36,'Team League Workings'!H$5:H$36,0))</f>
        <v>0</v>
      </c>
      <c r="I14" s="48">
        <f>IF($B14=" - ","-",_xlfn.XLOOKUP($A14,'Team League Workings'!$U$5:$U$36,'Team League Workings'!I$5:I$36,0))</f>
        <v>0</v>
      </c>
      <c r="J14" s="48">
        <f>IF($B14=" - ","-",_xlfn.XLOOKUP($A14,'Team League Workings'!$U$5:$U$36,'Team League Workings'!J$5:J$36,0))</f>
        <v>0</v>
      </c>
      <c r="K14" s="48">
        <f>IF($B14=" - ","-",_xlfn.XLOOKUP($A14,'Team League Workings'!$U$5:$U$36,'Team League Workings'!K$5:K$36,0))</f>
        <v>0</v>
      </c>
      <c r="L14" s="48">
        <f>IF($B14=" - ","-",_xlfn.XLOOKUP($A14,'Team League Workings'!$U$5:$U$36,'Team League Workings'!L$5:L$36,0))</f>
        <v>90</v>
      </c>
      <c r="M14" s="48">
        <f>IF($B14=" - ","-",_xlfn.XLOOKUP($A14,'Team League Workings'!$U$5:$U$36,'Team League Workings'!M$5:M$36,0))</f>
        <v>0</v>
      </c>
      <c r="N14" s="48">
        <f>IF($B14=" - ","-",_xlfn.XLOOKUP($A14,'Team League Workings'!$U$5:$U$36,'Team League Workings'!N$5:N$36,0))</f>
        <v>0</v>
      </c>
      <c r="O14" s="48">
        <f>IF($B14=" - ","-",_xlfn.XLOOKUP($A14,'Team League Workings'!$U$5:$U$36,'Team League Workings'!O$5:O$36,0))</f>
        <v>0</v>
      </c>
      <c r="P14" s="48">
        <f>IF($B14=" - ","-",_xlfn.XLOOKUP($A14,'Team League Workings'!$U$5:$U$36,'Team League Workings'!P$5:P$36,0))</f>
        <v>0</v>
      </c>
      <c r="Q14" s="48">
        <f>IF($B14=" - ","-",_xlfn.XLOOKUP($A14,'Team League Workings'!$U$5:$U$36,'Team League Workings'!Q$5:Q$36,0))</f>
        <v>0</v>
      </c>
      <c r="R14" s="48">
        <f>IF($B14=" - ","-",_xlfn.XLOOKUP($A14,'Team League Workings'!$U$5:$U$36,'Team League Workings'!R$5:R$36,0))</f>
        <v>0</v>
      </c>
      <c r="S14" s="48">
        <f>IF($B14=" - ","-",_xlfn.XLOOKUP($A14,'Team League Workings'!$U$5:$U$36,'Team League Workings'!S$5:S$36,0))</f>
        <v>0</v>
      </c>
      <c r="T14" s="49">
        <f t="shared" si="0"/>
        <v>90</v>
      </c>
      <c r="U14" s="68"/>
    </row>
    <row r="15" spans="1:22" x14ac:dyDescent="0.25">
      <c r="A15" s="60">
        <v>11</v>
      </c>
      <c r="B15" s="67" t="str">
        <f>_xlfn.XLOOKUP($A15,'Team League Workings'!$U$5:$U$36,'Team League Workings'!B$5:B$36,0)</f>
        <v>Mist Rolling 23</v>
      </c>
      <c r="C15" s="67" t="str">
        <f>_xlfn.XLOOKUP($A15,'Team League Workings'!$U$5:$U$36,'Team League Workings'!C$5:C$36,0)</f>
        <v>Geoff Wells</v>
      </c>
      <c r="D15" s="11" t="str">
        <f>_xlfn.XLOOKUP($A15,'Team League Workings'!$U$5:$U$36,'Team League Workings'!D$5:D$36,0)</f>
        <v>Tris</v>
      </c>
      <c r="E15" s="11" t="str">
        <f>_xlfn.XLOOKUP($A15,'Team League Workings'!$U$5:$U$36,'Team League Workings'!E$5:E$36,0)</f>
        <v>Wk02</v>
      </c>
      <c r="G15" s="48">
        <f>IF($B15=" - ","-",_xlfn.XLOOKUP($A15,'Team League Workings'!$U$5:$U$36,'Team League Workings'!G$5:G$36,0))</f>
        <v>0</v>
      </c>
      <c r="H15" s="48">
        <f>IF($B15=" - ","-",_xlfn.XLOOKUP($A15,'Team League Workings'!$U$5:$U$36,'Team League Workings'!H$5:H$36,0))</f>
        <v>0</v>
      </c>
      <c r="I15" s="48">
        <f>IF($B15=" - ","-",_xlfn.XLOOKUP($A15,'Team League Workings'!$U$5:$U$36,'Team League Workings'!I$5:I$36,0))</f>
        <v>0</v>
      </c>
      <c r="J15" s="48">
        <f>IF($B15=" - ","-",_xlfn.XLOOKUP($A15,'Team League Workings'!$U$5:$U$36,'Team League Workings'!J$5:J$36,0))</f>
        <v>0</v>
      </c>
      <c r="K15" s="48">
        <f>IF($B15=" - ","-",_xlfn.XLOOKUP($A15,'Team League Workings'!$U$5:$U$36,'Team League Workings'!K$5:K$36,0))</f>
        <v>0</v>
      </c>
      <c r="L15" s="48">
        <f>IF($B15=" - ","-",_xlfn.XLOOKUP($A15,'Team League Workings'!$U$5:$U$36,'Team League Workings'!L$5:L$36,0))</f>
        <v>80</v>
      </c>
      <c r="M15" s="48">
        <f>IF($B15=" - ","-",_xlfn.XLOOKUP($A15,'Team League Workings'!$U$5:$U$36,'Team League Workings'!M$5:M$36,0))</f>
        <v>0</v>
      </c>
      <c r="N15" s="48">
        <f>IF($B15=" - ","-",_xlfn.XLOOKUP($A15,'Team League Workings'!$U$5:$U$36,'Team League Workings'!N$5:N$36,0))</f>
        <v>0</v>
      </c>
      <c r="O15" s="48">
        <f>IF($B15=" - ","-",_xlfn.XLOOKUP($A15,'Team League Workings'!$U$5:$U$36,'Team League Workings'!O$5:O$36,0))</f>
        <v>0</v>
      </c>
      <c r="P15" s="48">
        <f>IF($B15=" - ","-",_xlfn.XLOOKUP($A15,'Team League Workings'!$U$5:$U$36,'Team League Workings'!P$5:P$36,0))</f>
        <v>0</v>
      </c>
      <c r="Q15" s="48">
        <f>IF($B15=" - ","-",_xlfn.XLOOKUP($A15,'Team League Workings'!$U$5:$U$36,'Team League Workings'!Q$5:Q$36,0))</f>
        <v>0</v>
      </c>
      <c r="R15" s="48">
        <f>IF($B15=" - ","-",_xlfn.XLOOKUP($A15,'Team League Workings'!$U$5:$U$36,'Team League Workings'!R$5:R$36,0))</f>
        <v>0</v>
      </c>
      <c r="S15" s="48">
        <f>IF($B15=" - ","-",_xlfn.XLOOKUP($A15,'Team League Workings'!$U$5:$U$36,'Team League Workings'!S$5:S$36,0))</f>
        <v>0</v>
      </c>
      <c r="T15" s="49">
        <f t="shared" si="0"/>
        <v>80</v>
      </c>
      <c r="U15" s="68"/>
    </row>
    <row r="16" spans="1:22" x14ac:dyDescent="0.25">
      <c r="A16" s="60">
        <v>12</v>
      </c>
      <c r="B16" s="67" t="str">
        <f>_xlfn.XLOOKUP($A16,'Team League Workings'!$U$5:$U$36,'Team League Workings'!B$5:B$36,0)</f>
        <v>Septuagenarians CC</v>
      </c>
      <c r="C16" s="67" t="str">
        <f>_xlfn.XLOOKUP($A16,'Team League Workings'!$U$5:$U$36,'Team League Workings'!C$5:C$36,0)</f>
        <v>Rob Sherriff</v>
      </c>
      <c r="D16" s="11" t="str">
        <f>_xlfn.XLOOKUP($A16,'Team League Workings'!$U$5:$U$36,'Team League Workings'!D$5:D$36,0)</f>
        <v>Logan</v>
      </c>
      <c r="E16" s="11" t="str">
        <f>_xlfn.XLOOKUP($A16,'Team League Workings'!$U$5:$U$36,'Team League Workings'!E$5:E$36,0)</f>
        <v>Wk09</v>
      </c>
      <c r="G16" s="48">
        <f>IF($B16=" - ","-",_xlfn.XLOOKUP($A16,'Team League Workings'!$U$5:$U$36,'Team League Workings'!G$5:G$36,0))</f>
        <v>0</v>
      </c>
      <c r="H16" s="48">
        <f>IF($B16=" - ","-",_xlfn.XLOOKUP($A16,'Team League Workings'!$U$5:$U$36,'Team League Workings'!H$5:H$36,0))</f>
        <v>0</v>
      </c>
      <c r="I16" s="48">
        <f>IF($B16=" - ","-",_xlfn.XLOOKUP($A16,'Team League Workings'!$U$5:$U$36,'Team League Workings'!I$5:I$36,0))</f>
        <v>0</v>
      </c>
      <c r="J16" s="48">
        <f>IF($B16=" - ","-",_xlfn.XLOOKUP($A16,'Team League Workings'!$U$5:$U$36,'Team League Workings'!J$5:J$36,0))</f>
        <v>0</v>
      </c>
      <c r="K16" s="48">
        <f>IF($B16=" - ","-",_xlfn.XLOOKUP($A16,'Team League Workings'!$U$5:$U$36,'Team League Workings'!K$5:K$36,0))</f>
        <v>0</v>
      </c>
      <c r="L16" s="48">
        <f>IF($B16=" - ","-",_xlfn.XLOOKUP($A16,'Team League Workings'!$U$5:$U$36,'Team League Workings'!L$5:L$36,0))</f>
        <v>24</v>
      </c>
      <c r="M16" s="48">
        <f>IF($B16=" - ","-",_xlfn.XLOOKUP($A16,'Team League Workings'!$U$5:$U$36,'Team League Workings'!M$5:M$36,0))</f>
        <v>0</v>
      </c>
      <c r="N16" s="48">
        <f>IF($B16=" - ","-",_xlfn.XLOOKUP($A16,'Team League Workings'!$U$5:$U$36,'Team League Workings'!N$5:N$36,0))</f>
        <v>0</v>
      </c>
      <c r="O16" s="48">
        <f>IF($B16=" - ","-",_xlfn.XLOOKUP($A16,'Team League Workings'!$U$5:$U$36,'Team League Workings'!O$5:O$36,0))</f>
        <v>0</v>
      </c>
      <c r="P16" s="48">
        <f>IF($B16=" - ","-",_xlfn.XLOOKUP($A16,'Team League Workings'!$U$5:$U$36,'Team League Workings'!P$5:P$36,0))</f>
        <v>0</v>
      </c>
      <c r="Q16" s="48">
        <f>IF($B16=" - ","-",_xlfn.XLOOKUP($A16,'Team League Workings'!$U$5:$U$36,'Team League Workings'!Q$5:Q$36,0))</f>
        <v>0</v>
      </c>
      <c r="R16" s="48">
        <f>IF($B16=" - ","-",_xlfn.XLOOKUP($A16,'Team League Workings'!$U$5:$U$36,'Team League Workings'!R$5:R$36,0))</f>
        <v>0</v>
      </c>
      <c r="S16" s="48">
        <f>IF($B16=" - ","-",_xlfn.XLOOKUP($A16,'Team League Workings'!$U$5:$U$36,'Team League Workings'!S$5:S$36,0))</f>
        <v>0</v>
      </c>
      <c r="T16" s="49">
        <f t="shared" si="0"/>
        <v>24</v>
      </c>
      <c r="U16" s="68"/>
    </row>
    <row r="17" spans="1:21" x14ac:dyDescent="0.25">
      <c r="A17" s="60">
        <v>13</v>
      </c>
      <c r="B17" s="74">
        <f>_xlfn.XLOOKUP($A17,'Team League Workings'!$U$5:$U$36,'Team League Workings'!B$5:B$36,0)</f>
        <v>0</v>
      </c>
      <c r="C17" s="67">
        <f>_xlfn.XLOOKUP($A17,'Team League Workings'!$U$5:$U$36,'Team League Workings'!C$5:C$36,0)</f>
        <v>0</v>
      </c>
      <c r="D17" s="11">
        <f>_xlfn.XLOOKUP($A17,'Team League Workings'!$U$5:$U$36,'Team League Workings'!D$5:D$36,0)</f>
        <v>0</v>
      </c>
      <c r="E17" s="11">
        <f>_xlfn.XLOOKUP($A17,'Team League Workings'!$U$5:$U$36,'Team League Workings'!E$5:E$36,0)</f>
        <v>0</v>
      </c>
      <c r="G17" s="48">
        <f>IF($B17=" - ","-",_xlfn.XLOOKUP($A17,'Team League Workings'!$U$5:$U$36,'Team League Workings'!G$5:G$36,0))</f>
        <v>0</v>
      </c>
      <c r="H17" s="48">
        <f>IF($B17=" - ","-",_xlfn.XLOOKUP($A17,'Team League Workings'!$U$5:$U$36,'Team League Workings'!H$5:H$36,0))</f>
        <v>0</v>
      </c>
      <c r="I17" s="48">
        <f>IF($B17=" - ","-",_xlfn.XLOOKUP($A17,'Team League Workings'!$U$5:$U$36,'Team League Workings'!I$5:I$36,0))</f>
        <v>0</v>
      </c>
      <c r="J17" s="48">
        <f>IF($B17=" - ","-",_xlfn.XLOOKUP($A17,'Team League Workings'!$U$5:$U$36,'Team League Workings'!J$5:J$36,0))</f>
        <v>0</v>
      </c>
      <c r="K17" s="48">
        <f>IF($B17=" - ","-",_xlfn.XLOOKUP($A17,'Team League Workings'!$U$5:$U$36,'Team League Workings'!K$5:K$36,0))</f>
        <v>0</v>
      </c>
      <c r="L17" s="48">
        <f>IF($B17=" - ","-",_xlfn.XLOOKUP($A17,'Team League Workings'!$U$5:$U$36,'Team League Workings'!L$5:L$36,0))</f>
        <v>0</v>
      </c>
      <c r="M17" s="48">
        <f>IF($B17=" - ","-",_xlfn.XLOOKUP($A17,'Team League Workings'!$U$5:$U$36,'Team League Workings'!M$5:M$36,0))</f>
        <v>0</v>
      </c>
      <c r="N17" s="48">
        <f>IF($B17=" - ","-",_xlfn.XLOOKUP($A17,'Team League Workings'!$U$5:$U$36,'Team League Workings'!N$5:N$36,0))</f>
        <v>0</v>
      </c>
      <c r="O17" s="48">
        <f>IF($B17=" - ","-",_xlfn.XLOOKUP($A17,'Team League Workings'!$U$5:$U$36,'Team League Workings'!O$5:O$36,0))</f>
        <v>0</v>
      </c>
      <c r="P17" s="48">
        <f>IF($B17=" - ","-",_xlfn.XLOOKUP($A17,'Team League Workings'!$U$5:$U$36,'Team League Workings'!P$5:P$36,0))</f>
        <v>0</v>
      </c>
      <c r="Q17" s="48">
        <f>IF($B17=" - ","-",_xlfn.XLOOKUP($A17,'Team League Workings'!$U$5:$U$36,'Team League Workings'!Q$5:Q$36,0))</f>
        <v>0</v>
      </c>
      <c r="R17" s="48">
        <f>IF($B17=" - ","-",_xlfn.XLOOKUP($A17,'Team League Workings'!$U$5:$U$36,'Team League Workings'!R$5:R$36,0))</f>
        <v>0</v>
      </c>
      <c r="S17" s="48">
        <f>IF($B17=" - ","-",_xlfn.XLOOKUP($A17,'Team League Workings'!$U$5:$U$36,'Team League Workings'!S$5:S$36,0))</f>
        <v>0</v>
      </c>
      <c r="T17" s="49">
        <f t="shared" si="0"/>
        <v>0</v>
      </c>
      <c r="U17" s="68"/>
    </row>
    <row r="18" spans="1:21" x14ac:dyDescent="0.25">
      <c r="A18" s="60">
        <v>14</v>
      </c>
      <c r="B18" s="67">
        <f>_xlfn.XLOOKUP($A18,'Team League Workings'!$U$5:$U$36,'Team League Workings'!B$5:B$36,0)</f>
        <v>0</v>
      </c>
      <c r="C18" s="67">
        <f>_xlfn.XLOOKUP($A18,'Team League Workings'!$U$5:$U$36,'Team League Workings'!C$5:C$36,0)</f>
        <v>0</v>
      </c>
      <c r="D18" s="11">
        <f>_xlfn.XLOOKUP($A18,'Team League Workings'!$U$5:$U$36,'Team League Workings'!D$5:D$36,0)</f>
        <v>0</v>
      </c>
      <c r="E18" s="11">
        <f>_xlfn.XLOOKUP($A18,'Team League Workings'!$U$5:$U$36,'Team League Workings'!E$5:E$36,0)</f>
        <v>0</v>
      </c>
      <c r="G18" s="48">
        <f>IF($B18=" - ","-",_xlfn.XLOOKUP($A18,'Team League Workings'!$U$5:$U$36,'Team League Workings'!G$5:G$36,0))</f>
        <v>0</v>
      </c>
      <c r="H18" s="48">
        <f>IF($B18=" - ","-",_xlfn.XLOOKUP($A18,'Team League Workings'!$U$5:$U$36,'Team League Workings'!H$5:H$36,0))</f>
        <v>0</v>
      </c>
      <c r="I18" s="48">
        <f>IF($B18=" - ","-",_xlfn.XLOOKUP($A18,'Team League Workings'!$U$5:$U$36,'Team League Workings'!I$5:I$36,0))</f>
        <v>0</v>
      </c>
      <c r="J18" s="48">
        <f>IF($B18=" - ","-",_xlfn.XLOOKUP($A18,'Team League Workings'!$U$5:$U$36,'Team League Workings'!J$5:J$36,0))</f>
        <v>0</v>
      </c>
      <c r="K18" s="48">
        <f>IF($B18=" - ","-",_xlfn.XLOOKUP($A18,'Team League Workings'!$U$5:$U$36,'Team League Workings'!K$5:K$36,0))</f>
        <v>0</v>
      </c>
      <c r="L18" s="48">
        <f>IF($B18=" - ","-",_xlfn.XLOOKUP($A18,'Team League Workings'!$U$5:$U$36,'Team League Workings'!L$5:L$36,0))</f>
        <v>0</v>
      </c>
      <c r="M18" s="48">
        <f>IF($B18=" - ","-",_xlfn.XLOOKUP($A18,'Team League Workings'!$U$5:$U$36,'Team League Workings'!M$5:M$36,0))</f>
        <v>0</v>
      </c>
      <c r="N18" s="48">
        <f>IF($B18=" - ","-",_xlfn.XLOOKUP($A18,'Team League Workings'!$U$5:$U$36,'Team League Workings'!N$5:N$36,0))</f>
        <v>0</v>
      </c>
      <c r="O18" s="48">
        <f>IF($B18=" - ","-",_xlfn.XLOOKUP($A18,'Team League Workings'!$U$5:$U$36,'Team League Workings'!O$5:O$36,0))</f>
        <v>0</v>
      </c>
      <c r="P18" s="48">
        <f>IF($B18=" - ","-",_xlfn.XLOOKUP($A18,'Team League Workings'!$U$5:$U$36,'Team League Workings'!P$5:P$36,0))</f>
        <v>0</v>
      </c>
      <c r="Q18" s="48">
        <f>IF($B18=" - ","-",_xlfn.XLOOKUP($A18,'Team League Workings'!$U$5:$U$36,'Team League Workings'!Q$5:Q$36,0))</f>
        <v>0</v>
      </c>
      <c r="R18" s="48">
        <f>IF($B18=" - ","-",_xlfn.XLOOKUP($A18,'Team League Workings'!$U$5:$U$36,'Team League Workings'!R$5:R$36,0))</f>
        <v>0</v>
      </c>
      <c r="S18" s="48">
        <f>IF($B18=" - ","-",_xlfn.XLOOKUP($A18,'Team League Workings'!$U$5:$U$36,'Team League Workings'!S$5:S$36,0))</f>
        <v>0</v>
      </c>
      <c r="T18" s="49">
        <f t="shared" si="0"/>
        <v>0</v>
      </c>
      <c r="U18" s="68"/>
    </row>
    <row r="19" spans="1:21" x14ac:dyDescent="0.25">
      <c r="A19" s="60">
        <v>15</v>
      </c>
      <c r="B19" s="67">
        <f>_xlfn.XLOOKUP($A19,'Team League Workings'!$U$5:$U$36,'Team League Workings'!B$5:B$36,0)</f>
        <v>0</v>
      </c>
      <c r="C19" s="67">
        <f>_xlfn.XLOOKUP($A19,'Team League Workings'!$U$5:$U$36,'Team League Workings'!C$5:C$36,0)</f>
        <v>0</v>
      </c>
      <c r="D19" s="11">
        <f>_xlfn.XLOOKUP($A19,'Team League Workings'!$U$5:$U$36,'Team League Workings'!D$5:D$36,0)</f>
        <v>0</v>
      </c>
      <c r="E19" s="11">
        <f>_xlfn.XLOOKUP($A19,'Team League Workings'!$U$5:$U$36,'Team League Workings'!E$5:E$36,0)</f>
        <v>0</v>
      </c>
      <c r="G19" s="48">
        <f>IF($B19=" - ","-",_xlfn.XLOOKUP($A19,'Team League Workings'!$U$5:$U$36,'Team League Workings'!G$5:G$36,0))</f>
        <v>0</v>
      </c>
      <c r="H19" s="48">
        <f>IF($B19=" - ","-",_xlfn.XLOOKUP($A19,'Team League Workings'!$U$5:$U$36,'Team League Workings'!H$5:H$36,0))</f>
        <v>0</v>
      </c>
      <c r="I19" s="48">
        <f>IF($B19=" - ","-",_xlfn.XLOOKUP($A19,'Team League Workings'!$U$5:$U$36,'Team League Workings'!I$5:I$36,0))</f>
        <v>0</v>
      </c>
      <c r="J19" s="48">
        <f>IF($B19=" - ","-",_xlfn.XLOOKUP($A19,'Team League Workings'!$U$5:$U$36,'Team League Workings'!J$5:J$36,0))</f>
        <v>0</v>
      </c>
      <c r="K19" s="48">
        <f>IF($B19=" - ","-",_xlfn.XLOOKUP($A19,'Team League Workings'!$U$5:$U$36,'Team League Workings'!K$5:K$36,0))</f>
        <v>0</v>
      </c>
      <c r="L19" s="48">
        <f>IF($B19=" - ","-",_xlfn.XLOOKUP($A19,'Team League Workings'!$U$5:$U$36,'Team League Workings'!L$5:L$36,0))</f>
        <v>0</v>
      </c>
      <c r="M19" s="48">
        <f>IF($B19=" - ","-",_xlfn.XLOOKUP($A19,'Team League Workings'!$U$5:$U$36,'Team League Workings'!M$5:M$36,0))</f>
        <v>0</v>
      </c>
      <c r="N19" s="48">
        <f>IF($B19=" - ","-",_xlfn.XLOOKUP($A19,'Team League Workings'!$U$5:$U$36,'Team League Workings'!N$5:N$36,0))</f>
        <v>0</v>
      </c>
      <c r="O19" s="48">
        <f>IF($B19=" - ","-",_xlfn.XLOOKUP($A19,'Team League Workings'!$U$5:$U$36,'Team League Workings'!O$5:O$36,0))</f>
        <v>0</v>
      </c>
      <c r="P19" s="48">
        <f>IF($B19=" - ","-",_xlfn.XLOOKUP($A19,'Team League Workings'!$U$5:$U$36,'Team League Workings'!P$5:P$36,0))</f>
        <v>0</v>
      </c>
      <c r="Q19" s="48">
        <f>IF($B19=" - ","-",_xlfn.XLOOKUP($A19,'Team League Workings'!$U$5:$U$36,'Team League Workings'!Q$5:Q$36,0))</f>
        <v>0</v>
      </c>
      <c r="R19" s="48">
        <f>IF($B19=" - ","-",_xlfn.XLOOKUP($A19,'Team League Workings'!$U$5:$U$36,'Team League Workings'!R$5:R$36,0))</f>
        <v>0</v>
      </c>
      <c r="S19" s="48">
        <f>IF($B19=" - ","-",_xlfn.XLOOKUP($A19,'Team League Workings'!$U$5:$U$36,'Team League Workings'!S$5:S$36,0))</f>
        <v>0</v>
      </c>
      <c r="T19" s="49">
        <f t="shared" si="0"/>
        <v>0</v>
      </c>
      <c r="U19" s="68"/>
    </row>
    <row r="20" spans="1:21" x14ac:dyDescent="0.25">
      <c r="A20" s="60">
        <v>16</v>
      </c>
      <c r="B20" s="67">
        <f>_xlfn.XLOOKUP($A20,'Team League Workings'!$U$5:$U$36,'Team League Workings'!B$5:B$36,0)</f>
        <v>0</v>
      </c>
      <c r="C20" s="67">
        <f>_xlfn.XLOOKUP($A20,'Team League Workings'!$U$5:$U$36,'Team League Workings'!C$5:C$36,0)</f>
        <v>0</v>
      </c>
      <c r="D20" s="11">
        <f>_xlfn.XLOOKUP($A20,'Team League Workings'!$U$5:$U$36,'Team League Workings'!D$5:D$36,0)</f>
        <v>0</v>
      </c>
      <c r="E20" s="11">
        <f>_xlfn.XLOOKUP($A20,'Team League Workings'!$U$5:$U$36,'Team League Workings'!E$5:E$36,0)</f>
        <v>0</v>
      </c>
      <c r="G20" s="48">
        <f>IF($B20=" - ","-",_xlfn.XLOOKUP($A20,'Team League Workings'!$U$5:$U$36,'Team League Workings'!G$5:G$36,0))</f>
        <v>0</v>
      </c>
      <c r="H20" s="48">
        <f>IF($B20=" - ","-",_xlfn.XLOOKUP($A20,'Team League Workings'!$U$5:$U$36,'Team League Workings'!H$5:H$36,0))</f>
        <v>0</v>
      </c>
      <c r="I20" s="48">
        <f>IF($B20=" - ","-",_xlfn.XLOOKUP($A20,'Team League Workings'!$U$5:$U$36,'Team League Workings'!I$5:I$36,0))</f>
        <v>0</v>
      </c>
      <c r="J20" s="48">
        <f>IF($B20=" - ","-",_xlfn.XLOOKUP($A20,'Team League Workings'!$U$5:$U$36,'Team League Workings'!J$5:J$36,0))</f>
        <v>0</v>
      </c>
      <c r="K20" s="48">
        <f>IF($B20=" - ","-",_xlfn.XLOOKUP($A20,'Team League Workings'!$U$5:$U$36,'Team League Workings'!K$5:K$36,0))</f>
        <v>0</v>
      </c>
      <c r="L20" s="48">
        <f>IF($B20=" - ","-",_xlfn.XLOOKUP($A20,'Team League Workings'!$U$5:$U$36,'Team League Workings'!L$5:L$36,0))</f>
        <v>0</v>
      </c>
      <c r="M20" s="48">
        <f>IF($B20=" - ","-",_xlfn.XLOOKUP($A20,'Team League Workings'!$U$5:$U$36,'Team League Workings'!M$5:M$36,0))</f>
        <v>0</v>
      </c>
      <c r="N20" s="48">
        <f>IF($B20=" - ","-",_xlfn.XLOOKUP($A20,'Team League Workings'!$U$5:$U$36,'Team League Workings'!N$5:N$36,0))</f>
        <v>0</v>
      </c>
      <c r="O20" s="48">
        <f>IF($B20=" - ","-",_xlfn.XLOOKUP($A20,'Team League Workings'!$U$5:$U$36,'Team League Workings'!O$5:O$36,0))</f>
        <v>0</v>
      </c>
      <c r="P20" s="48">
        <f>IF($B20=" - ","-",_xlfn.XLOOKUP($A20,'Team League Workings'!$U$5:$U$36,'Team League Workings'!P$5:P$36,0))</f>
        <v>0</v>
      </c>
      <c r="Q20" s="48">
        <f>IF($B20=" - ","-",_xlfn.XLOOKUP($A20,'Team League Workings'!$U$5:$U$36,'Team League Workings'!Q$5:Q$36,0))</f>
        <v>0</v>
      </c>
      <c r="R20" s="48">
        <f>IF($B20=" - ","-",_xlfn.XLOOKUP($A20,'Team League Workings'!$U$5:$U$36,'Team League Workings'!R$5:R$36,0))</f>
        <v>0</v>
      </c>
      <c r="S20" s="48">
        <f>IF($B20=" - ","-",_xlfn.XLOOKUP($A20,'Team League Workings'!$U$5:$U$36,'Team League Workings'!S$5:S$36,0))</f>
        <v>0</v>
      </c>
      <c r="T20" s="49">
        <f t="shared" si="0"/>
        <v>0</v>
      </c>
      <c r="U20" s="68"/>
    </row>
    <row r="21" spans="1:21" x14ac:dyDescent="0.25">
      <c r="A21" s="60">
        <v>17</v>
      </c>
      <c r="B21" s="67">
        <f>_xlfn.XLOOKUP($A21,'Team League Workings'!$U$5:$U$36,'Team League Workings'!B$5:B$36,0)</f>
        <v>0</v>
      </c>
      <c r="C21" s="67">
        <f>_xlfn.XLOOKUP($A21,'Team League Workings'!$U$5:$U$36,'Team League Workings'!C$5:C$36,0)</f>
        <v>0</v>
      </c>
      <c r="D21" s="11">
        <f>_xlfn.XLOOKUP($A21,'Team League Workings'!$U$5:$U$36,'Team League Workings'!D$5:D$36,0)</f>
        <v>0</v>
      </c>
      <c r="E21" s="11">
        <f>_xlfn.XLOOKUP($A21,'Team League Workings'!$U$5:$U$36,'Team League Workings'!E$5:E$36,0)</f>
        <v>0</v>
      </c>
      <c r="G21" s="48">
        <f>IF($B21=" - ","-",_xlfn.XLOOKUP($A21,'Team League Workings'!$U$5:$U$36,'Team League Workings'!G$5:G$36,0))</f>
        <v>0</v>
      </c>
      <c r="H21" s="48">
        <f>IF($B21=" - ","-",_xlfn.XLOOKUP($A21,'Team League Workings'!$U$5:$U$36,'Team League Workings'!H$5:H$36,0))</f>
        <v>0</v>
      </c>
      <c r="I21" s="48">
        <f>IF($B21=" - ","-",_xlfn.XLOOKUP($A21,'Team League Workings'!$U$5:$U$36,'Team League Workings'!I$5:I$36,0))</f>
        <v>0</v>
      </c>
      <c r="J21" s="48">
        <f>IF($B21=" - ","-",_xlfn.XLOOKUP($A21,'Team League Workings'!$U$5:$U$36,'Team League Workings'!J$5:J$36,0))</f>
        <v>0</v>
      </c>
      <c r="K21" s="48">
        <f>IF($B21=" - ","-",_xlfn.XLOOKUP($A21,'Team League Workings'!$U$5:$U$36,'Team League Workings'!K$5:K$36,0))</f>
        <v>0</v>
      </c>
      <c r="L21" s="48">
        <f>IF($B21=" - ","-",_xlfn.XLOOKUP($A21,'Team League Workings'!$U$5:$U$36,'Team League Workings'!L$5:L$36,0))</f>
        <v>0</v>
      </c>
      <c r="M21" s="48">
        <f>IF($B21=" - ","-",_xlfn.XLOOKUP($A21,'Team League Workings'!$U$5:$U$36,'Team League Workings'!M$5:M$36,0))</f>
        <v>0</v>
      </c>
      <c r="N21" s="48">
        <f>IF($B21=" - ","-",_xlfn.XLOOKUP($A21,'Team League Workings'!$U$5:$U$36,'Team League Workings'!N$5:N$36,0))</f>
        <v>0</v>
      </c>
      <c r="O21" s="48">
        <f>IF($B21=" - ","-",_xlfn.XLOOKUP($A21,'Team League Workings'!$U$5:$U$36,'Team League Workings'!O$5:O$36,0))</f>
        <v>0</v>
      </c>
      <c r="P21" s="48">
        <f>IF($B21=" - ","-",_xlfn.XLOOKUP($A21,'Team League Workings'!$U$5:$U$36,'Team League Workings'!P$5:P$36,0))</f>
        <v>0</v>
      </c>
      <c r="Q21" s="48">
        <f>IF($B21=" - ","-",_xlfn.XLOOKUP($A21,'Team League Workings'!$U$5:$U$36,'Team League Workings'!Q$5:Q$36,0))</f>
        <v>0</v>
      </c>
      <c r="R21" s="48">
        <f>IF($B21=" - ","-",_xlfn.XLOOKUP($A21,'Team League Workings'!$U$5:$U$36,'Team League Workings'!R$5:R$36,0))</f>
        <v>0</v>
      </c>
      <c r="S21" s="48">
        <f>IF($B21=" - ","-",_xlfn.XLOOKUP($A21,'Team League Workings'!$U$5:$U$36,'Team League Workings'!S$5:S$36,0))</f>
        <v>0</v>
      </c>
      <c r="T21" s="49">
        <f t="shared" si="0"/>
        <v>0</v>
      </c>
      <c r="U21" s="68"/>
    </row>
    <row r="22" spans="1:21" x14ac:dyDescent="0.25">
      <c r="A22" s="60">
        <v>18</v>
      </c>
      <c r="B22" s="67">
        <f>_xlfn.XLOOKUP($A22,'Team League Workings'!$U$5:$U$36,'Team League Workings'!B$5:B$36,0)</f>
        <v>0</v>
      </c>
      <c r="C22" s="67">
        <f>_xlfn.XLOOKUP($A22,'Team League Workings'!$U$5:$U$36,'Team League Workings'!C$5:C$36,0)</f>
        <v>0</v>
      </c>
      <c r="D22" s="11">
        <f>_xlfn.XLOOKUP($A22,'Team League Workings'!$U$5:$U$36,'Team League Workings'!D$5:D$36,0)</f>
        <v>0</v>
      </c>
      <c r="E22" s="11">
        <f>_xlfn.XLOOKUP($A22,'Team League Workings'!$U$5:$U$36,'Team League Workings'!E$5:E$36,0)</f>
        <v>0</v>
      </c>
      <c r="G22" s="48">
        <f>IF($B22=" - ","-",_xlfn.XLOOKUP($A22,'Team League Workings'!$U$5:$U$36,'Team League Workings'!G$5:G$36,0))</f>
        <v>0</v>
      </c>
      <c r="H22" s="48">
        <f>IF($B22=" - ","-",_xlfn.XLOOKUP($A22,'Team League Workings'!$U$5:$U$36,'Team League Workings'!H$5:H$36,0))</f>
        <v>0</v>
      </c>
      <c r="I22" s="48">
        <f>IF($B22=" - ","-",_xlfn.XLOOKUP($A22,'Team League Workings'!$U$5:$U$36,'Team League Workings'!I$5:I$36,0))</f>
        <v>0</v>
      </c>
      <c r="J22" s="48">
        <f>IF($B22=" - ","-",_xlfn.XLOOKUP($A22,'Team League Workings'!$U$5:$U$36,'Team League Workings'!J$5:J$36,0))</f>
        <v>0</v>
      </c>
      <c r="K22" s="48">
        <f>IF($B22=" - ","-",_xlfn.XLOOKUP($A22,'Team League Workings'!$U$5:$U$36,'Team League Workings'!K$5:K$36,0))</f>
        <v>0</v>
      </c>
      <c r="L22" s="48">
        <f>IF($B22=" - ","-",_xlfn.XLOOKUP($A22,'Team League Workings'!$U$5:$U$36,'Team League Workings'!L$5:L$36,0))</f>
        <v>0</v>
      </c>
      <c r="M22" s="48">
        <f>IF($B22=" - ","-",_xlfn.XLOOKUP($A22,'Team League Workings'!$U$5:$U$36,'Team League Workings'!M$5:M$36,0))</f>
        <v>0</v>
      </c>
      <c r="N22" s="48">
        <f>IF($B22=" - ","-",_xlfn.XLOOKUP($A22,'Team League Workings'!$U$5:$U$36,'Team League Workings'!N$5:N$36,0))</f>
        <v>0</v>
      </c>
      <c r="O22" s="48">
        <f>IF($B22=" - ","-",_xlfn.XLOOKUP($A22,'Team League Workings'!$U$5:$U$36,'Team League Workings'!O$5:O$36,0))</f>
        <v>0</v>
      </c>
      <c r="P22" s="48">
        <f>IF($B22=" - ","-",_xlfn.XLOOKUP($A22,'Team League Workings'!$U$5:$U$36,'Team League Workings'!P$5:P$36,0))</f>
        <v>0</v>
      </c>
      <c r="Q22" s="48">
        <f>IF($B22=" - ","-",_xlfn.XLOOKUP($A22,'Team League Workings'!$U$5:$U$36,'Team League Workings'!Q$5:Q$36,0))</f>
        <v>0</v>
      </c>
      <c r="R22" s="48">
        <f>IF($B22=" - ","-",_xlfn.XLOOKUP($A22,'Team League Workings'!$U$5:$U$36,'Team League Workings'!R$5:R$36,0))</f>
        <v>0</v>
      </c>
      <c r="S22" s="48">
        <f>IF($B22=" - ","-",_xlfn.XLOOKUP($A22,'Team League Workings'!$U$5:$U$36,'Team League Workings'!S$5:S$36,0))</f>
        <v>0</v>
      </c>
      <c r="T22" s="49">
        <f t="shared" si="0"/>
        <v>0</v>
      </c>
      <c r="U22" s="68"/>
    </row>
    <row r="23" spans="1:21" x14ac:dyDescent="0.25">
      <c r="A23" s="60">
        <v>19</v>
      </c>
      <c r="B23" s="67">
        <f>_xlfn.XLOOKUP($A23,'Team League Workings'!$U$5:$U$36,'Team League Workings'!B$5:B$36,0)</f>
        <v>0</v>
      </c>
      <c r="C23" s="67">
        <f>_xlfn.XLOOKUP($A23,'Team League Workings'!$U$5:$U$36,'Team League Workings'!C$5:C$36,0)</f>
        <v>0</v>
      </c>
      <c r="D23" s="11">
        <f>_xlfn.XLOOKUP($A23,'Team League Workings'!$U$5:$U$36,'Team League Workings'!D$5:D$36,0)</f>
        <v>0</v>
      </c>
      <c r="E23" s="11">
        <f>_xlfn.XLOOKUP($A23,'Team League Workings'!$U$5:$U$36,'Team League Workings'!E$5:E$36,0)</f>
        <v>0</v>
      </c>
      <c r="G23" s="48">
        <f>IF($B23=" - ","-",_xlfn.XLOOKUP($A23,'Team League Workings'!$U$5:$U$36,'Team League Workings'!G$5:G$36,0))</f>
        <v>0</v>
      </c>
      <c r="H23" s="48">
        <f>IF($B23=" - ","-",_xlfn.XLOOKUP($A23,'Team League Workings'!$U$5:$U$36,'Team League Workings'!H$5:H$36,0))</f>
        <v>0</v>
      </c>
      <c r="I23" s="48">
        <f>IF($B23=" - ","-",_xlfn.XLOOKUP($A23,'Team League Workings'!$U$5:$U$36,'Team League Workings'!I$5:I$36,0))</f>
        <v>0</v>
      </c>
      <c r="J23" s="48">
        <f>IF($B23=" - ","-",_xlfn.XLOOKUP($A23,'Team League Workings'!$U$5:$U$36,'Team League Workings'!J$5:J$36,0))</f>
        <v>0</v>
      </c>
      <c r="K23" s="48">
        <f>IF($B23=" - ","-",_xlfn.XLOOKUP($A23,'Team League Workings'!$U$5:$U$36,'Team League Workings'!K$5:K$36,0))</f>
        <v>0</v>
      </c>
      <c r="L23" s="48">
        <f>IF($B23=" - ","-",_xlfn.XLOOKUP($A23,'Team League Workings'!$U$5:$U$36,'Team League Workings'!L$5:L$36,0))</f>
        <v>0</v>
      </c>
      <c r="M23" s="48">
        <f>IF($B23=" - ","-",_xlfn.XLOOKUP($A23,'Team League Workings'!$U$5:$U$36,'Team League Workings'!M$5:M$36,0))</f>
        <v>0</v>
      </c>
      <c r="N23" s="48">
        <f>IF($B23=" - ","-",_xlfn.XLOOKUP($A23,'Team League Workings'!$U$5:$U$36,'Team League Workings'!N$5:N$36,0))</f>
        <v>0</v>
      </c>
      <c r="O23" s="48">
        <f>IF($B23=" - ","-",_xlfn.XLOOKUP($A23,'Team League Workings'!$U$5:$U$36,'Team League Workings'!O$5:O$36,0))</f>
        <v>0</v>
      </c>
      <c r="P23" s="48">
        <f>IF($B23=" - ","-",_xlfn.XLOOKUP($A23,'Team League Workings'!$U$5:$U$36,'Team League Workings'!P$5:P$36,0))</f>
        <v>0</v>
      </c>
      <c r="Q23" s="48">
        <f>IF($B23=" - ","-",_xlfn.XLOOKUP($A23,'Team League Workings'!$U$5:$U$36,'Team League Workings'!Q$5:Q$36,0))</f>
        <v>0</v>
      </c>
      <c r="R23" s="48">
        <f>IF($B23=" - ","-",_xlfn.XLOOKUP($A23,'Team League Workings'!$U$5:$U$36,'Team League Workings'!R$5:R$36,0))</f>
        <v>0</v>
      </c>
      <c r="S23" s="48">
        <f>IF($B23=" - ","-",_xlfn.XLOOKUP($A23,'Team League Workings'!$U$5:$U$36,'Team League Workings'!S$5:S$36,0))</f>
        <v>0</v>
      </c>
      <c r="T23" s="49">
        <f t="shared" si="0"/>
        <v>0</v>
      </c>
      <c r="U23" s="68"/>
    </row>
    <row r="24" spans="1:21" x14ac:dyDescent="0.25">
      <c r="A24" s="60">
        <v>20</v>
      </c>
      <c r="B24" s="67">
        <f>_xlfn.XLOOKUP($A24,'Team League Workings'!$U$5:$U$36,'Team League Workings'!B$5:B$36,0)</f>
        <v>0</v>
      </c>
      <c r="C24" s="67">
        <f>_xlfn.XLOOKUP($A24,'Team League Workings'!$U$5:$U$36,'Team League Workings'!C$5:C$36,0)</f>
        <v>0</v>
      </c>
      <c r="D24" s="11">
        <f>_xlfn.XLOOKUP($A24,'Team League Workings'!$U$5:$U$36,'Team League Workings'!D$5:D$36,0)</f>
        <v>0</v>
      </c>
      <c r="E24" s="11">
        <f>_xlfn.XLOOKUP($A24,'Team League Workings'!$U$5:$U$36,'Team League Workings'!E$5:E$36,0)</f>
        <v>0</v>
      </c>
      <c r="G24" s="48">
        <f>IF($B24=" - ","-",_xlfn.XLOOKUP($A24,'Team League Workings'!$U$5:$U$36,'Team League Workings'!G$5:G$36,0))</f>
        <v>0</v>
      </c>
      <c r="H24" s="48">
        <f>IF($B24=" - ","-",_xlfn.XLOOKUP($A24,'Team League Workings'!$U$5:$U$36,'Team League Workings'!H$5:H$36,0))</f>
        <v>0</v>
      </c>
      <c r="I24" s="48">
        <f>IF($B24=" - ","-",_xlfn.XLOOKUP($A24,'Team League Workings'!$U$5:$U$36,'Team League Workings'!I$5:I$36,0))</f>
        <v>0</v>
      </c>
      <c r="J24" s="48">
        <f>IF($B24=" - ","-",_xlfn.XLOOKUP($A24,'Team League Workings'!$U$5:$U$36,'Team League Workings'!J$5:J$36,0))</f>
        <v>0</v>
      </c>
      <c r="K24" s="48">
        <f>IF($B24=" - ","-",_xlfn.XLOOKUP($A24,'Team League Workings'!$U$5:$U$36,'Team League Workings'!K$5:K$36,0))</f>
        <v>0</v>
      </c>
      <c r="L24" s="48">
        <f>IF($B24=" - ","-",_xlfn.XLOOKUP($A24,'Team League Workings'!$U$5:$U$36,'Team League Workings'!L$5:L$36,0))</f>
        <v>0</v>
      </c>
      <c r="M24" s="48">
        <f>IF($B24=" - ","-",_xlfn.XLOOKUP($A24,'Team League Workings'!$U$5:$U$36,'Team League Workings'!M$5:M$36,0))</f>
        <v>0</v>
      </c>
      <c r="N24" s="48">
        <f>IF($B24=" - ","-",_xlfn.XLOOKUP($A24,'Team League Workings'!$U$5:$U$36,'Team League Workings'!N$5:N$36,0))</f>
        <v>0</v>
      </c>
      <c r="O24" s="48">
        <f>IF($B24=" - ","-",_xlfn.XLOOKUP($A24,'Team League Workings'!$U$5:$U$36,'Team League Workings'!O$5:O$36,0))</f>
        <v>0</v>
      </c>
      <c r="P24" s="48">
        <f>IF($B24=" - ","-",_xlfn.XLOOKUP($A24,'Team League Workings'!$U$5:$U$36,'Team League Workings'!P$5:P$36,0))</f>
        <v>0</v>
      </c>
      <c r="Q24" s="48">
        <f>IF($B24=" - ","-",_xlfn.XLOOKUP($A24,'Team League Workings'!$U$5:$U$36,'Team League Workings'!Q$5:Q$36,0))</f>
        <v>0</v>
      </c>
      <c r="R24" s="48">
        <f>IF($B24=" - ","-",_xlfn.XLOOKUP($A24,'Team League Workings'!$U$5:$U$36,'Team League Workings'!R$5:R$36,0))</f>
        <v>0</v>
      </c>
      <c r="S24" s="48">
        <f>IF($B24=" - ","-",_xlfn.XLOOKUP($A24,'Team League Workings'!$U$5:$U$36,'Team League Workings'!S$5:S$36,0))</f>
        <v>0</v>
      </c>
      <c r="T24" s="49">
        <f t="shared" si="0"/>
        <v>0</v>
      </c>
      <c r="U24" s="68"/>
    </row>
    <row r="25" spans="1:21" x14ac:dyDescent="0.25">
      <c r="A25" s="60">
        <v>21</v>
      </c>
      <c r="B25" s="67">
        <f>_xlfn.XLOOKUP($A25,'Team League Workings'!$U$5:$U$36,'Team League Workings'!B$5:B$36,0)</f>
        <v>0</v>
      </c>
      <c r="C25" s="67">
        <f>_xlfn.XLOOKUP($A25,'Team League Workings'!$U$5:$U$36,'Team League Workings'!C$5:C$36,0)</f>
        <v>0</v>
      </c>
      <c r="D25" s="11">
        <f>_xlfn.XLOOKUP($A25,'Team League Workings'!$U$5:$U$36,'Team League Workings'!D$5:D$36,0)</f>
        <v>0</v>
      </c>
      <c r="E25" s="11">
        <f>_xlfn.XLOOKUP($A25,'Team League Workings'!$U$5:$U$36,'Team League Workings'!E$5:E$36,0)</f>
        <v>0</v>
      </c>
      <c r="G25" s="48">
        <f>IF($B25=" - ","-",_xlfn.XLOOKUP($A25,'Team League Workings'!$U$5:$U$36,'Team League Workings'!G$5:G$36,0))</f>
        <v>0</v>
      </c>
      <c r="H25" s="48">
        <f>IF($B25=" - ","-",_xlfn.XLOOKUP($A25,'Team League Workings'!$U$5:$U$36,'Team League Workings'!H$5:H$36,0))</f>
        <v>0</v>
      </c>
      <c r="I25" s="48">
        <f>IF($B25=" - ","-",_xlfn.XLOOKUP($A25,'Team League Workings'!$U$5:$U$36,'Team League Workings'!I$5:I$36,0))</f>
        <v>0</v>
      </c>
      <c r="J25" s="48">
        <f>IF($B25=" - ","-",_xlfn.XLOOKUP($A25,'Team League Workings'!$U$5:$U$36,'Team League Workings'!J$5:J$36,0))</f>
        <v>0</v>
      </c>
      <c r="K25" s="48">
        <f>IF($B25=" - ","-",_xlfn.XLOOKUP($A25,'Team League Workings'!$U$5:$U$36,'Team League Workings'!K$5:K$36,0))</f>
        <v>0</v>
      </c>
      <c r="L25" s="48">
        <f>IF($B25=" - ","-",_xlfn.XLOOKUP($A25,'Team League Workings'!$U$5:$U$36,'Team League Workings'!L$5:L$36,0))</f>
        <v>0</v>
      </c>
      <c r="M25" s="48">
        <f>IF($B25=" - ","-",_xlfn.XLOOKUP($A25,'Team League Workings'!$U$5:$U$36,'Team League Workings'!M$5:M$36,0))</f>
        <v>0</v>
      </c>
      <c r="N25" s="48">
        <f>IF($B25=" - ","-",_xlfn.XLOOKUP($A25,'Team League Workings'!$U$5:$U$36,'Team League Workings'!N$5:N$36,0))</f>
        <v>0</v>
      </c>
      <c r="O25" s="48">
        <f>IF($B25=" - ","-",_xlfn.XLOOKUP($A25,'Team League Workings'!$U$5:$U$36,'Team League Workings'!O$5:O$36,0))</f>
        <v>0</v>
      </c>
      <c r="P25" s="48">
        <f>IF($B25=" - ","-",_xlfn.XLOOKUP($A25,'Team League Workings'!$U$5:$U$36,'Team League Workings'!P$5:P$36,0))</f>
        <v>0</v>
      </c>
      <c r="Q25" s="48">
        <f>IF($B25=" - ","-",_xlfn.XLOOKUP($A25,'Team League Workings'!$U$5:$U$36,'Team League Workings'!Q$5:Q$36,0))</f>
        <v>0</v>
      </c>
      <c r="R25" s="48">
        <f>IF($B25=" - ","-",_xlfn.XLOOKUP($A25,'Team League Workings'!$U$5:$U$36,'Team League Workings'!R$5:R$36,0))</f>
        <v>0</v>
      </c>
      <c r="S25" s="48">
        <f>IF($B25=" - ","-",_xlfn.XLOOKUP($A25,'Team League Workings'!$U$5:$U$36,'Team League Workings'!S$5:S$36,0))</f>
        <v>0</v>
      </c>
      <c r="T25" s="49">
        <f t="shared" si="0"/>
        <v>0</v>
      </c>
      <c r="U25" s="68"/>
    </row>
    <row r="26" spans="1:21" x14ac:dyDescent="0.25">
      <c r="A26" s="60">
        <v>22</v>
      </c>
      <c r="B26" s="67">
        <f>_xlfn.XLOOKUP($A26,'Team League Workings'!$U$5:$U$36,'Team League Workings'!B$5:B$36,0)</f>
        <v>0</v>
      </c>
      <c r="C26" s="67">
        <f>_xlfn.XLOOKUP($A26,'Team League Workings'!$U$5:$U$36,'Team League Workings'!C$5:C$36,0)</f>
        <v>0</v>
      </c>
      <c r="D26" s="11">
        <f>_xlfn.XLOOKUP($A26,'Team League Workings'!$U$5:$U$36,'Team League Workings'!D$5:D$36,0)</f>
        <v>0</v>
      </c>
      <c r="E26" s="11">
        <f>_xlfn.XLOOKUP($A26,'Team League Workings'!$U$5:$U$36,'Team League Workings'!E$5:E$36,0)</f>
        <v>0</v>
      </c>
      <c r="G26" s="48">
        <f>IF($B26=" - ","-",_xlfn.XLOOKUP($A26,'Team League Workings'!$U$5:$U$36,'Team League Workings'!G$5:G$36,0))</f>
        <v>0</v>
      </c>
      <c r="H26" s="48">
        <f>IF($B26=" - ","-",_xlfn.XLOOKUP($A26,'Team League Workings'!$U$5:$U$36,'Team League Workings'!H$5:H$36,0))</f>
        <v>0</v>
      </c>
      <c r="I26" s="48">
        <f>IF($B26=" - ","-",_xlfn.XLOOKUP($A26,'Team League Workings'!$U$5:$U$36,'Team League Workings'!I$5:I$36,0))</f>
        <v>0</v>
      </c>
      <c r="J26" s="48">
        <f>IF($B26=" - ","-",_xlfn.XLOOKUP($A26,'Team League Workings'!$U$5:$U$36,'Team League Workings'!J$5:J$36,0))</f>
        <v>0</v>
      </c>
      <c r="K26" s="48">
        <f>IF($B26=" - ","-",_xlfn.XLOOKUP($A26,'Team League Workings'!$U$5:$U$36,'Team League Workings'!K$5:K$36,0))</f>
        <v>0</v>
      </c>
      <c r="L26" s="48">
        <f>IF($B26=" - ","-",_xlfn.XLOOKUP($A26,'Team League Workings'!$U$5:$U$36,'Team League Workings'!L$5:L$36,0))</f>
        <v>0</v>
      </c>
      <c r="M26" s="48">
        <f>IF($B26=" - ","-",_xlfn.XLOOKUP($A26,'Team League Workings'!$U$5:$U$36,'Team League Workings'!M$5:M$36,0))</f>
        <v>0</v>
      </c>
      <c r="N26" s="48">
        <f>IF($B26=" - ","-",_xlfn.XLOOKUP($A26,'Team League Workings'!$U$5:$U$36,'Team League Workings'!N$5:N$36,0))</f>
        <v>0</v>
      </c>
      <c r="O26" s="48">
        <f>IF($B26=" - ","-",_xlfn.XLOOKUP($A26,'Team League Workings'!$U$5:$U$36,'Team League Workings'!O$5:O$36,0))</f>
        <v>0</v>
      </c>
      <c r="P26" s="48">
        <f>IF($B26=" - ","-",_xlfn.XLOOKUP($A26,'Team League Workings'!$U$5:$U$36,'Team League Workings'!P$5:P$36,0))</f>
        <v>0</v>
      </c>
      <c r="Q26" s="48">
        <f>IF($B26=" - ","-",_xlfn.XLOOKUP($A26,'Team League Workings'!$U$5:$U$36,'Team League Workings'!Q$5:Q$36,0))</f>
        <v>0</v>
      </c>
      <c r="R26" s="48">
        <f>IF($B26=" - ","-",_xlfn.XLOOKUP($A26,'Team League Workings'!$U$5:$U$36,'Team League Workings'!R$5:R$36,0))</f>
        <v>0</v>
      </c>
      <c r="S26" s="48">
        <f>IF($B26=" - ","-",_xlfn.XLOOKUP($A26,'Team League Workings'!$U$5:$U$36,'Team League Workings'!S$5:S$36,0))</f>
        <v>0</v>
      </c>
      <c r="T26" s="49">
        <f t="shared" si="0"/>
        <v>0</v>
      </c>
      <c r="U26" s="68"/>
    </row>
    <row r="27" spans="1:21" x14ac:dyDescent="0.25">
      <c r="A27" s="60">
        <v>23</v>
      </c>
      <c r="B27" s="67">
        <f>_xlfn.XLOOKUP($A27,'Team League Workings'!$U$5:$U$36,'Team League Workings'!B$5:B$36,0)</f>
        <v>0</v>
      </c>
      <c r="C27" s="67">
        <f>_xlfn.XLOOKUP($A27,'Team League Workings'!$U$5:$U$36,'Team League Workings'!C$5:C$36,0)</f>
        <v>0</v>
      </c>
      <c r="D27" s="11">
        <f>_xlfn.XLOOKUP($A27,'Team League Workings'!$U$5:$U$36,'Team League Workings'!D$5:D$36,0)</f>
        <v>0</v>
      </c>
      <c r="E27" s="11">
        <f>_xlfn.XLOOKUP($A27,'Team League Workings'!$U$5:$U$36,'Team League Workings'!E$5:E$36,0)</f>
        <v>0</v>
      </c>
      <c r="G27" s="48">
        <f>IF($B27=" - ","-",_xlfn.XLOOKUP($A27,'Team League Workings'!$U$5:$U$36,'Team League Workings'!G$5:G$36,0))</f>
        <v>0</v>
      </c>
      <c r="H27" s="48">
        <f>IF($B27=" - ","-",_xlfn.XLOOKUP($A27,'Team League Workings'!$U$5:$U$36,'Team League Workings'!H$5:H$36,0))</f>
        <v>0</v>
      </c>
      <c r="I27" s="48">
        <f>IF($B27=" - ","-",_xlfn.XLOOKUP($A27,'Team League Workings'!$U$5:$U$36,'Team League Workings'!I$5:I$36,0))</f>
        <v>0</v>
      </c>
      <c r="J27" s="48">
        <f>IF($B27=" - ","-",_xlfn.XLOOKUP($A27,'Team League Workings'!$U$5:$U$36,'Team League Workings'!J$5:J$36,0))</f>
        <v>0</v>
      </c>
      <c r="K27" s="48">
        <f>IF($B27=" - ","-",_xlfn.XLOOKUP($A27,'Team League Workings'!$U$5:$U$36,'Team League Workings'!K$5:K$36,0))</f>
        <v>0</v>
      </c>
      <c r="L27" s="48">
        <f>IF($B27=" - ","-",_xlfn.XLOOKUP($A27,'Team League Workings'!$U$5:$U$36,'Team League Workings'!L$5:L$36,0))</f>
        <v>0</v>
      </c>
      <c r="M27" s="48">
        <f>IF($B27=" - ","-",_xlfn.XLOOKUP($A27,'Team League Workings'!$U$5:$U$36,'Team League Workings'!M$5:M$36,0))</f>
        <v>0</v>
      </c>
      <c r="N27" s="48">
        <f>IF($B27=" - ","-",_xlfn.XLOOKUP($A27,'Team League Workings'!$U$5:$U$36,'Team League Workings'!N$5:N$36,0))</f>
        <v>0</v>
      </c>
      <c r="O27" s="48">
        <f>IF($B27=" - ","-",_xlfn.XLOOKUP($A27,'Team League Workings'!$U$5:$U$36,'Team League Workings'!O$5:O$36,0))</f>
        <v>0</v>
      </c>
      <c r="P27" s="48">
        <f>IF($B27=" - ","-",_xlfn.XLOOKUP($A27,'Team League Workings'!$U$5:$U$36,'Team League Workings'!P$5:P$36,0))</f>
        <v>0</v>
      </c>
      <c r="Q27" s="48">
        <f>IF($B27=" - ","-",_xlfn.XLOOKUP($A27,'Team League Workings'!$U$5:$U$36,'Team League Workings'!Q$5:Q$36,0))</f>
        <v>0</v>
      </c>
      <c r="R27" s="48">
        <f>IF($B27=" - ","-",_xlfn.XLOOKUP($A27,'Team League Workings'!$U$5:$U$36,'Team League Workings'!R$5:R$36,0))</f>
        <v>0</v>
      </c>
      <c r="S27" s="48">
        <f>IF($B27=" - ","-",_xlfn.XLOOKUP($A27,'Team League Workings'!$U$5:$U$36,'Team League Workings'!S$5:S$36,0))</f>
        <v>0</v>
      </c>
      <c r="T27" s="49">
        <f t="shared" si="0"/>
        <v>0</v>
      </c>
      <c r="U27" s="68"/>
    </row>
    <row r="28" spans="1:21" x14ac:dyDescent="0.25">
      <c r="A28" s="60">
        <v>24</v>
      </c>
      <c r="B28" s="67">
        <f>_xlfn.XLOOKUP($A28,'Team League Workings'!$U$5:$U$36,'Team League Workings'!B$5:B$36,0)</f>
        <v>0</v>
      </c>
      <c r="C28" s="67">
        <f>_xlfn.XLOOKUP($A28,'Team League Workings'!$U$5:$U$36,'Team League Workings'!C$5:C$36,0)</f>
        <v>0</v>
      </c>
      <c r="D28" s="11">
        <f>_xlfn.XLOOKUP($A28,'Team League Workings'!$U$5:$U$36,'Team League Workings'!D$5:D$36,0)</f>
        <v>0</v>
      </c>
      <c r="E28" s="11">
        <f>_xlfn.XLOOKUP($A28,'Team League Workings'!$U$5:$U$36,'Team League Workings'!E$5:E$36,0)</f>
        <v>0</v>
      </c>
      <c r="G28" s="48">
        <f>IF($B28=" - ","-",_xlfn.XLOOKUP($A28,'Team League Workings'!$U$5:$U$36,'Team League Workings'!G$5:G$36,0))</f>
        <v>0</v>
      </c>
      <c r="H28" s="48">
        <f>IF($B28=" - ","-",_xlfn.XLOOKUP($A28,'Team League Workings'!$U$5:$U$36,'Team League Workings'!H$5:H$36,0))</f>
        <v>0</v>
      </c>
      <c r="I28" s="48">
        <f>IF($B28=" - ","-",_xlfn.XLOOKUP($A28,'Team League Workings'!$U$5:$U$36,'Team League Workings'!I$5:I$36,0))</f>
        <v>0</v>
      </c>
      <c r="J28" s="48">
        <f>IF($B28=" - ","-",_xlfn.XLOOKUP($A28,'Team League Workings'!$U$5:$U$36,'Team League Workings'!J$5:J$36,0))</f>
        <v>0</v>
      </c>
      <c r="K28" s="48">
        <f>IF($B28=" - ","-",_xlfn.XLOOKUP($A28,'Team League Workings'!$U$5:$U$36,'Team League Workings'!K$5:K$36,0))</f>
        <v>0</v>
      </c>
      <c r="L28" s="48">
        <f>IF($B28=" - ","-",_xlfn.XLOOKUP($A28,'Team League Workings'!$U$5:$U$36,'Team League Workings'!L$5:L$36,0))</f>
        <v>0</v>
      </c>
      <c r="M28" s="48">
        <f>IF($B28=" - ","-",_xlfn.XLOOKUP($A28,'Team League Workings'!$U$5:$U$36,'Team League Workings'!M$5:M$36,0))</f>
        <v>0</v>
      </c>
      <c r="N28" s="48">
        <f>IF($B28=" - ","-",_xlfn.XLOOKUP($A28,'Team League Workings'!$U$5:$U$36,'Team League Workings'!N$5:N$36,0))</f>
        <v>0</v>
      </c>
      <c r="O28" s="48">
        <f>IF($B28=" - ","-",_xlfn.XLOOKUP($A28,'Team League Workings'!$U$5:$U$36,'Team League Workings'!O$5:O$36,0))</f>
        <v>0</v>
      </c>
      <c r="P28" s="48">
        <f>IF($B28=" - ","-",_xlfn.XLOOKUP($A28,'Team League Workings'!$U$5:$U$36,'Team League Workings'!P$5:P$36,0))</f>
        <v>0</v>
      </c>
      <c r="Q28" s="48">
        <f>IF($B28=" - ","-",_xlfn.XLOOKUP($A28,'Team League Workings'!$U$5:$U$36,'Team League Workings'!Q$5:Q$36,0))</f>
        <v>0</v>
      </c>
      <c r="R28" s="48">
        <f>IF($B28=" - ","-",_xlfn.XLOOKUP($A28,'Team League Workings'!$U$5:$U$36,'Team League Workings'!R$5:R$36,0))</f>
        <v>0</v>
      </c>
      <c r="S28" s="48">
        <f>IF($B28=" - ","-",_xlfn.XLOOKUP($A28,'Team League Workings'!$U$5:$U$36,'Team League Workings'!S$5:S$36,0))</f>
        <v>0</v>
      </c>
      <c r="T28" s="49">
        <f t="shared" si="0"/>
        <v>0</v>
      </c>
      <c r="U28" s="68"/>
    </row>
    <row r="29" spans="1:21" x14ac:dyDescent="0.25">
      <c r="A29" s="60">
        <v>25</v>
      </c>
      <c r="B29" s="67">
        <f>_xlfn.XLOOKUP($A29,'Team League Workings'!$U$5:$U$36,'Team League Workings'!B$5:B$36,0)</f>
        <v>0</v>
      </c>
      <c r="C29" s="67">
        <f>_xlfn.XLOOKUP($A29,'Team League Workings'!$U$5:$U$36,'Team League Workings'!C$5:C$36,0)</f>
        <v>0</v>
      </c>
      <c r="D29" s="11">
        <f>_xlfn.XLOOKUP($A29,'Team League Workings'!$U$5:$U$36,'Team League Workings'!D$5:D$36,0)</f>
        <v>0</v>
      </c>
      <c r="E29" s="11">
        <f>_xlfn.XLOOKUP($A29,'Team League Workings'!$U$5:$U$36,'Team League Workings'!E$5:E$36,0)</f>
        <v>0</v>
      </c>
      <c r="G29" s="48">
        <f>IF($B29=" - ","-",_xlfn.XLOOKUP($A29,'Team League Workings'!$U$5:$U$36,'Team League Workings'!G$5:G$36,0))</f>
        <v>0</v>
      </c>
      <c r="H29" s="48">
        <f>IF($B29=" - ","-",_xlfn.XLOOKUP($A29,'Team League Workings'!$U$5:$U$36,'Team League Workings'!H$5:H$36,0))</f>
        <v>0</v>
      </c>
      <c r="I29" s="48">
        <f>IF($B29=" - ","-",_xlfn.XLOOKUP($A29,'Team League Workings'!$U$5:$U$36,'Team League Workings'!I$5:I$36,0))</f>
        <v>0</v>
      </c>
      <c r="J29" s="48">
        <f>IF($B29=" - ","-",_xlfn.XLOOKUP($A29,'Team League Workings'!$U$5:$U$36,'Team League Workings'!J$5:J$36,0))</f>
        <v>0</v>
      </c>
      <c r="K29" s="48">
        <f>IF($B29=" - ","-",_xlfn.XLOOKUP($A29,'Team League Workings'!$U$5:$U$36,'Team League Workings'!K$5:K$36,0))</f>
        <v>0</v>
      </c>
      <c r="L29" s="48">
        <f>IF($B29=" - ","-",_xlfn.XLOOKUP($A29,'Team League Workings'!$U$5:$U$36,'Team League Workings'!L$5:L$36,0))</f>
        <v>0</v>
      </c>
      <c r="M29" s="48">
        <f>IF($B29=" - ","-",_xlfn.XLOOKUP($A29,'Team League Workings'!$U$5:$U$36,'Team League Workings'!M$5:M$36,0))</f>
        <v>0</v>
      </c>
      <c r="N29" s="48">
        <f>IF($B29=" - ","-",_xlfn.XLOOKUP($A29,'Team League Workings'!$U$5:$U$36,'Team League Workings'!N$5:N$36,0))</f>
        <v>0</v>
      </c>
      <c r="O29" s="48">
        <f>IF($B29=" - ","-",_xlfn.XLOOKUP($A29,'Team League Workings'!$U$5:$U$36,'Team League Workings'!O$5:O$36,0))</f>
        <v>0</v>
      </c>
      <c r="P29" s="48">
        <f>IF($B29=" - ","-",_xlfn.XLOOKUP($A29,'Team League Workings'!$U$5:$U$36,'Team League Workings'!P$5:P$36,0))</f>
        <v>0</v>
      </c>
      <c r="Q29" s="48">
        <f>IF($B29=" - ","-",_xlfn.XLOOKUP($A29,'Team League Workings'!$U$5:$U$36,'Team League Workings'!Q$5:Q$36,0))</f>
        <v>0</v>
      </c>
      <c r="R29" s="48">
        <f>IF($B29=" - ","-",_xlfn.XLOOKUP($A29,'Team League Workings'!$U$5:$U$36,'Team League Workings'!R$5:R$36,0))</f>
        <v>0</v>
      </c>
      <c r="S29" s="48">
        <f>IF($B29=" - ","-",_xlfn.XLOOKUP($A29,'Team League Workings'!$U$5:$U$36,'Team League Workings'!S$5:S$36,0))</f>
        <v>0</v>
      </c>
      <c r="T29" s="49">
        <f t="shared" si="0"/>
        <v>0</v>
      </c>
      <c r="U29" s="68"/>
    </row>
    <row r="30" spans="1:21" x14ac:dyDescent="0.25">
      <c r="A30" s="60">
        <v>26</v>
      </c>
      <c r="B30" s="67">
        <f>_xlfn.XLOOKUP($A30,'Team League Workings'!$U$5:$U$36,'Team League Workings'!B$5:B$36,0)</f>
        <v>0</v>
      </c>
      <c r="C30" s="67">
        <f>_xlfn.XLOOKUP($A30,'Team League Workings'!$U$5:$U$36,'Team League Workings'!C$5:C$36,0)</f>
        <v>0</v>
      </c>
      <c r="D30" s="11">
        <f>_xlfn.XLOOKUP($A30,'Team League Workings'!$U$5:$U$36,'Team League Workings'!D$5:D$36,0)</f>
        <v>0</v>
      </c>
      <c r="E30" s="11">
        <f>_xlfn.XLOOKUP($A30,'Team League Workings'!$U$5:$U$36,'Team League Workings'!E$5:E$36,0)</f>
        <v>0</v>
      </c>
      <c r="G30" s="48">
        <f>IF($B30=" - ","-",_xlfn.XLOOKUP($A30,'Team League Workings'!$U$5:$U$36,'Team League Workings'!G$5:G$36,0))</f>
        <v>0</v>
      </c>
      <c r="H30" s="48">
        <f>IF($B30=" - ","-",_xlfn.XLOOKUP($A30,'Team League Workings'!$U$5:$U$36,'Team League Workings'!H$5:H$36,0))</f>
        <v>0</v>
      </c>
      <c r="I30" s="48">
        <f>IF($B30=" - ","-",_xlfn.XLOOKUP($A30,'Team League Workings'!$U$5:$U$36,'Team League Workings'!I$5:I$36,0))</f>
        <v>0</v>
      </c>
      <c r="J30" s="48">
        <f>IF($B30=" - ","-",_xlfn.XLOOKUP($A30,'Team League Workings'!$U$5:$U$36,'Team League Workings'!J$5:J$36,0))</f>
        <v>0</v>
      </c>
      <c r="K30" s="48">
        <f>IF($B30=" - ","-",_xlfn.XLOOKUP($A30,'Team League Workings'!$U$5:$U$36,'Team League Workings'!K$5:K$36,0))</f>
        <v>0</v>
      </c>
      <c r="L30" s="48">
        <f>IF($B30=" - ","-",_xlfn.XLOOKUP($A30,'Team League Workings'!$U$5:$U$36,'Team League Workings'!L$5:L$36,0))</f>
        <v>0</v>
      </c>
      <c r="M30" s="48">
        <f>IF($B30=" - ","-",_xlfn.XLOOKUP($A30,'Team League Workings'!$U$5:$U$36,'Team League Workings'!M$5:M$36,0))</f>
        <v>0</v>
      </c>
      <c r="N30" s="48">
        <f>IF($B30=" - ","-",_xlfn.XLOOKUP($A30,'Team League Workings'!$U$5:$U$36,'Team League Workings'!N$5:N$36,0))</f>
        <v>0</v>
      </c>
      <c r="O30" s="48">
        <f>IF($B30=" - ","-",_xlfn.XLOOKUP($A30,'Team League Workings'!$U$5:$U$36,'Team League Workings'!O$5:O$36,0))</f>
        <v>0</v>
      </c>
      <c r="P30" s="48">
        <f>IF($B30=" - ","-",_xlfn.XLOOKUP($A30,'Team League Workings'!$U$5:$U$36,'Team League Workings'!P$5:P$36,0))</f>
        <v>0</v>
      </c>
      <c r="Q30" s="48">
        <f>IF($B30=" - ","-",_xlfn.XLOOKUP($A30,'Team League Workings'!$U$5:$U$36,'Team League Workings'!Q$5:Q$36,0))</f>
        <v>0</v>
      </c>
      <c r="R30" s="48">
        <f>IF($B30=" - ","-",_xlfn.XLOOKUP($A30,'Team League Workings'!$U$5:$U$36,'Team League Workings'!R$5:R$36,0))</f>
        <v>0</v>
      </c>
      <c r="S30" s="48">
        <f>IF($B30=" - ","-",_xlfn.XLOOKUP($A30,'Team League Workings'!$U$5:$U$36,'Team League Workings'!S$5:S$36,0))</f>
        <v>0</v>
      </c>
      <c r="T30" s="49">
        <f t="shared" si="0"/>
        <v>0</v>
      </c>
      <c r="U30" s="68"/>
    </row>
    <row r="31" spans="1:21" x14ac:dyDescent="0.25">
      <c r="A31" s="60">
        <v>27</v>
      </c>
      <c r="B31" s="67">
        <f>_xlfn.XLOOKUP($A31,'Team League Workings'!$U$5:$U$36,'Team League Workings'!B$5:B$36,0)</f>
        <v>0</v>
      </c>
      <c r="C31" s="67">
        <f>_xlfn.XLOOKUP($A31,'Team League Workings'!$U$5:$U$36,'Team League Workings'!C$5:C$36,0)</f>
        <v>0</v>
      </c>
      <c r="D31" s="11">
        <f>_xlfn.XLOOKUP($A31,'Team League Workings'!$U$5:$U$36,'Team League Workings'!D$5:D$36,0)</f>
        <v>0</v>
      </c>
      <c r="E31" s="11">
        <f>_xlfn.XLOOKUP($A31,'Team League Workings'!$U$5:$U$36,'Team League Workings'!E$5:E$36,0)</f>
        <v>0</v>
      </c>
      <c r="G31" s="48">
        <f>IF($B31=" - ","-",_xlfn.XLOOKUP($A31,'Team League Workings'!$U$5:$U$36,'Team League Workings'!G$5:G$36,0))</f>
        <v>0</v>
      </c>
      <c r="H31" s="48">
        <f>IF($B31=" - ","-",_xlfn.XLOOKUP($A31,'Team League Workings'!$U$5:$U$36,'Team League Workings'!H$5:H$36,0))</f>
        <v>0</v>
      </c>
      <c r="I31" s="48">
        <f>IF($B31=" - ","-",_xlfn.XLOOKUP($A31,'Team League Workings'!$U$5:$U$36,'Team League Workings'!I$5:I$36,0))</f>
        <v>0</v>
      </c>
      <c r="J31" s="48">
        <f>IF($B31=" - ","-",_xlfn.XLOOKUP($A31,'Team League Workings'!$U$5:$U$36,'Team League Workings'!J$5:J$36,0))</f>
        <v>0</v>
      </c>
      <c r="K31" s="48">
        <f>IF($B31=" - ","-",_xlfn.XLOOKUP($A31,'Team League Workings'!$U$5:$U$36,'Team League Workings'!K$5:K$36,0))</f>
        <v>0</v>
      </c>
      <c r="L31" s="48">
        <f>IF($B31=" - ","-",_xlfn.XLOOKUP($A31,'Team League Workings'!$U$5:$U$36,'Team League Workings'!L$5:L$36,0))</f>
        <v>0</v>
      </c>
      <c r="M31" s="48">
        <f>IF($B31=" - ","-",_xlfn.XLOOKUP($A31,'Team League Workings'!$U$5:$U$36,'Team League Workings'!M$5:M$36,0))</f>
        <v>0</v>
      </c>
      <c r="N31" s="48">
        <f>IF($B31=" - ","-",_xlfn.XLOOKUP($A31,'Team League Workings'!$U$5:$U$36,'Team League Workings'!N$5:N$36,0))</f>
        <v>0</v>
      </c>
      <c r="O31" s="48">
        <f>IF($B31=" - ","-",_xlfn.XLOOKUP($A31,'Team League Workings'!$U$5:$U$36,'Team League Workings'!O$5:O$36,0))</f>
        <v>0</v>
      </c>
      <c r="P31" s="48">
        <f>IF($B31=" - ","-",_xlfn.XLOOKUP($A31,'Team League Workings'!$U$5:$U$36,'Team League Workings'!P$5:P$36,0))</f>
        <v>0</v>
      </c>
      <c r="Q31" s="48">
        <f>IF($B31=" - ","-",_xlfn.XLOOKUP($A31,'Team League Workings'!$U$5:$U$36,'Team League Workings'!Q$5:Q$36,0))</f>
        <v>0</v>
      </c>
      <c r="R31" s="48">
        <f>IF($B31=" - ","-",_xlfn.XLOOKUP($A31,'Team League Workings'!$U$5:$U$36,'Team League Workings'!R$5:R$36,0))</f>
        <v>0</v>
      </c>
      <c r="S31" s="48">
        <f>IF($B31=" - ","-",_xlfn.XLOOKUP($A31,'Team League Workings'!$U$5:$U$36,'Team League Workings'!S$5:S$36,0))</f>
        <v>0</v>
      </c>
      <c r="T31" s="49">
        <f t="shared" si="0"/>
        <v>0</v>
      </c>
      <c r="U31" s="68"/>
    </row>
    <row r="32" spans="1:21" x14ac:dyDescent="0.25">
      <c r="A32" s="60">
        <v>28</v>
      </c>
      <c r="B32" s="67">
        <f>_xlfn.XLOOKUP($A32,'Team League Workings'!$U$5:$U$36,'Team League Workings'!B$5:B$36,0)</f>
        <v>0</v>
      </c>
      <c r="C32" s="67">
        <f>_xlfn.XLOOKUP($A32,'Team League Workings'!$U$5:$U$36,'Team League Workings'!C$5:C$36,0)</f>
        <v>0</v>
      </c>
      <c r="D32" s="11">
        <f>_xlfn.XLOOKUP($A32,'Team League Workings'!$U$5:$U$36,'Team League Workings'!D$5:D$36,0)</f>
        <v>0</v>
      </c>
      <c r="E32" s="11">
        <f>_xlfn.XLOOKUP($A32,'Team League Workings'!$U$5:$U$36,'Team League Workings'!E$5:E$36,0)</f>
        <v>0</v>
      </c>
      <c r="G32" s="48">
        <f>IF($B32=" - ","-",_xlfn.XLOOKUP($A32,'Team League Workings'!$U$5:$U$36,'Team League Workings'!G$5:G$36,0))</f>
        <v>0</v>
      </c>
      <c r="H32" s="48">
        <f>IF($B32=" - ","-",_xlfn.XLOOKUP($A32,'Team League Workings'!$U$5:$U$36,'Team League Workings'!H$5:H$36,0))</f>
        <v>0</v>
      </c>
      <c r="I32" s="48">
        <f>IF($B32=" - ","-",_xlfn.XLOOKUP($A32,'Team League Workings'!$U$5:$U$36,'Team League Workings'!I$5:I$36,0))</f>
        <v>0</v>
      </c>
      <c r="J32" s="48">
        <f>IF($B32=" - ","-",_xlfn.XLOOKUP($A32,'Team League Workings'!$U$5:$U$36,'Team League Workings'!J$5:J$36,0))</f>
        <v>0</v>
      </c>
      <c r="K32" s="48">
        <f>IF($B32=" - ","-",_xlfn.XLOOKUP($A32,'Team League Workings'!$U$5:$U$36,'Team League Workings'!K$5:K$36,0))</f>
        <v>0</v>
      </c>
      <c r="L32" s="48">
        <f>IF($B32=" - ","-",_xlfn.XLOOKUP($A32,'Team League Workings'!$U$5:$U$36,'Team League Workings'!L$5:L$36,0))</f>
        <v>0</v>
      </c>
      <c r="M32" s="48">
        <f>IF($B32=" - ","-",_xlfn.XLOOKUP($A32,'Team League Workings'!$U$5:$U$36,'Team League Workings'!M$5:M$36,0))</f>
        <v>0</v>
      </c>
      <c r="N32" s="48">
        <f>IF($B32=" - ","-",_xlfn.XLOOKUP($A32,'Team League Workings'!$U$5:$U$36,'Team League Workings'!N$5:N$36,0))</f>
        <v>0</v>
      </c>
      <c r="O32" s="48">
        <f>IF($B32=" - ","-",_xlfn.XLOOKUP($A32,'Team League Workings'!$U$5:$U$36,'Team League Workings'!O$5:O$36,0))</f>
        <v>0</v>
      </c>
      <c r="P32" s="48">
        <f>IF($B32=" - ","-",_xlfn.XLOOKUP($A32,'Team League Workings'!$U$5:$U$36,'Team League Workings'!P$5:P$36,0))</f>
        <v>0</v>
      </c>
      <c r="Q32" s="48">
        <f>IF($B32=" - ","-",_xlfn.XLOOKUP($A32,'Team League Workings'!$U$5:$U$36,'Team League Workings'!Q$5:Q$36,0))</f>
        <v>0</v>
      </c>
      <c r="R32" s="48">
        <f>IF($B32=" - ","-",_xlfn.XLOOKUP($A32,'Team League Workings'!$U$5:$U$36,'Team League Workings'!R$5:R$36,0))</f>
        <v>0</v>
      </c>
      <c r="S32" s="48">
        <f>IF($B32=" - ","-",_xlfn.XLOOKUP($A32,'Team League Workings'!$U$5:$U$36,'Team League Workings'!S$5:S$36,0))</f>
        <v>0</v>
      </c>
      <c r="T32" s="49">
        <f t="shared" si="0"/>
        <v>0</v>
      </c>
      <c r="U32" s="68"/>
    </row>
    <row r="33" spans="1:21" x14ac:dyDescent="0.25">
      <c r="A33" s="60">
        <v>29</v>
      </c>
      <c r="B33" s="67">
        <f>_xlfn.XLOOKUP($A33,'Team League Workings'!$U$5:$U$36,'Team League Workings'!B$5:B$36,0)</f>
        <v>0</v>
      </c>
      <c r="C33" s="67">
        <f>_xlfn.XLOOKUP($A33,'Team League Workings'!$U$5:$U$36,'Team League Workings'!C$5:C$36,0)</f>
        <v>0</v>
      </c>
      <c r="D33" s="11">
        <f>_xlfn.XLOOKUP($A33,'Team League Workings'!$U$5:$U$36,'Team League Workings'!D$5:D$36,0)</f>
        <v>0</v>
      </c>
      <c r="E33" s="11">
        <f>_xlfn.XLOOKUP($A33,'Team League Workings'!$U$5:$U$36,'Team League Workings'!E$5:E$36,0)</f>
        <v>0</v>
      </c>
      <c r="G33" s="48">
        <f>IF($B33=" - ","-",_xlfn.XLOOKUP($A33,'Team League Workings'!$U$5:$U$36,'Team League Workings'!G$5:G$36,0))</f>
        <v>0</v>
      </c>
      <c r="H33" s="48">
        <f>IF($B33=" - ","-",_xlfn.XLOOKUP($A33,'Team League Workings'!$U$5:$U$36,'Team League Workings'!H$5:H$36,0))</f>
        <v>0</v>
      </c>
      <c r="I33" s="48">
        <f>IF($B33=" - ","-",_xlfn.XLOOKUP($A33,'Team League Workings'!$U$5:$U$36,'Team League Workings'!I$5:I$36,0))</f>
        <v>0</v>
      </c>
      <c r="J33" s="48">
        <f>IF($B33=" - ","-",_xlfn.XLOOKUP($A33,'Team League Workings'!$U$5:$U$36,'Team League Workings'!J$5:J$36,0))</f>
        <v>0</v>
      </c>
      <c r="K33" s="48">
        <f>IF($B33=" - ","-",_xlfn.XLOOKUP($A33,'Team League Workings'!$U$5:$U$36,'Team League Workings'!K$5:K$36,0))</f>
        <v>0</v>
      </c>
      <c r="L33" s="48">
        <f>IF($B33=" - ","-",_xlfn.XLOOKUP($A33,'Team League Workings'!$U$5:$U$36,'Team League Workings'!L$5:L$36,0))</f>
        <v>0</v>
      </c>
      <c r="M33" s="48">
        <f>IF($B33=" - ","-",_xlfn.XLOOKUP($A33,'Team League Workings'!$U$5:$U$36,'Team League Workings'!M$5:M$36,0))</f>
        <v>0</v>
      </c>
      <c r="N33" s="48">
        <f>IF($B33=" - ","-",_xlfn.XLOOKUP($A33,'Team League Workings'!$U$5:$U$36,'Team League Workings'!N$5:N$36,0))</f>
        <v>0</v>
      </c>
      <c r="O33" s="48">
        <f>IF($B33=" - ","-",_xlfn.XLOOKUP($A33,'Team League Workings'!$U$5:$U$36,'Team League Workings'!O$5:O$36,0))</f>
        <v>0</v>
      </c>
      <c r="P33" s="48">
        <f>IF($B33=" - ","-",_xlfn.XLOOKUP($A33,'Team League Workings'!$U$5:$U$36,'Team League Workings'!P$5:P$36,0))</f>
        <v>0</v>
      </c>
      <c r="Q33" s="48">
        <f>IF($B33=" - ","-",_xlfn.XLOOKUP($A33,'Team League Workings'!$U$5:$U$36,'Team League Workings'!Q$5:Q$36,0))</f>
        <v>0</v>
      </c>
      <c r="R33" s="48">
        <f>IF($B33=" - ","-",_xlfn.XLOOKUP($A33,'Team League Workings'!$U$5:$U$36,'Team League Workings'!R$5:R$36,0))</f>
        <v>0</v>
      </c>
      <c r="S33" s="48">
        <f>IF($B33=" - ","-",_xlfn.XLOOKUP($A33,'Team League Workings'!$U$5:$U$36,'Team League Workings'!S$5:S$36,0))</f>
        <v>0</v>
      </c>
      <c r="T33" s="49">
        <f t="shared" si="0"/>
        <v>0</v>
      </c>
      <c r="U33" s="68"/>
    </row>
    <row r="34" spans="1:21" x14ac:dyDescent="0.25">
      <c r="A34" s="60">
        <v>30</v>
      </c>
      <c r="B34" s="67">
        <f>_xlfn.XLOOKUP($A34,'Team League Workings'!$U$5:$U$36,'Team League Workings'!B$5:B$36,0)</f>
        <v>0</v>
      </c>
      <c r="C34" s="67">
        <f>_xlfn.XLOOKUP($A34,'Team League Workings'!$U$5:$U$36,'Team League Workings'!C$5:C$36,0)</f>
        <v>0</v>
      </c>
      <c r="D34" s="11">
        <f>_xlfn.XLOOKUP($A34,'Team League Workings'!$U$5:$U$36,'Team League Workings'!D$5:D$36,0)</f>
        <v>0</v>
      </c>
      <c r="E34" s="11">
        <f>_xlfn.XLOOKUP($A34,'Team League Workings'!$U$5:$U$36,'Team League Workings'!E$5:E$36,0)</f>
        <v>0</v>
      </c>
      <c r="G34" s="48">
        <f>IF($B34=" - ","-",_xlfn.XLOOKUP($A34,'Team League Workings'!$U$5:$U$36,'Team League Workings'!G$5:G$36,0))</f>
        <v>0</v>
      </c>
      <c r="H34" s="48">
        <f>IF($B34=" - ","-",_xlfn.XLOOKUP($A34,'Team League Workings'!$U$5:$U$36,'Team League Workings'!H$5:H$36,0))</f>
        <v>0</v>
      </c>
      <c r="I34" s="48">
        <f>IF($B34=" - ","-",_xlfn.XLOOKUP($A34,'Team League Workings'!$U$5:$U$36,'Team League Workings'!I$5:I$36,0))</f>
        <v>0</v>
      </c>
      <c r="J34" s="48">
        <f>IF($B34=" - ","-",_xlfn.XLOOKUP($A34,'Team League Workings'!$U$5:$U$36,'Team League Workings'!J$5:J$36,0))</f>
        <v>0</v>
      </c>
      <c r="K34" s="48">
        <f>IF($B34=" - ","-",_xlfn.XLOOKUP($A34,'Team League Workings'!$U$5:$U$36,'Team League Workings'!K$5:K$36,0))</f>
        <v>0</v>
      </c>
      <c r="L34" s="48">
        <f>IF($B34=" - ","-",_xlfn.XLOOKUP($A34,'Team League Workings'!$U$5:$U$36,'Team League Workings'!L$5:L$36,0))</f>
        <v>0</v>
      </c>
      <c r="M34" s="48">
        <f>IF($B34=" - ","-",_xlfn.XLOOKUP($A34,'Team League Workings'!$U$5:$U$36,'Team League Workings'!M$5:M$36,0))</f>
        <v>0</v>
      </c>
      <c r="N34" s="48">
        <f>IF($B34=" - ","-",_xlfn.XLOOKUP($A34,'Team League Workings'!$U$5:$U$36,'Team League Workings'!N$5:N$36,0))</f>
        <v>0</v>
      </c>
      <c r="O34" s="48">
        <f>IF($B34=" - ","-",_xlfn.XLOOKUP($A34,'Team League Workings'!$U$5:$U$36,'Team League Workings'!O$5:O$36,0))</f>
        <v>0</v>
      </c>
      <c r="P34" s="48">
        <f>IF($B34=" - ","-",_xlfn.XLOOKUP($A34,'Team League Workings'!$U$5:$U$36,'Team League Workings'!P$5:P$36,0))</f>
        <v>0</v>
      </c>
      <c r="Q34" s="48">
        <f>IF($B34=" - ","-",_xlfn.XLOOKUP($A34,'Team League Workings'!$U$5:$U$36,'Team League Workings'!Q$5:Q$36,0))</f>
        <v>0</v>
      </c>
      <c r="R34" s="48">
        <f>IF($B34=" - ","-",_xlfn.XLOOKUP($A34,'Team League Workings'!$U$5:$U$36,'Team League Workings'!R$5:R$36,0))</f>
        <v>0</v>
      </c>
      <c r="S34" s="48">
        <f>IF($B34=" - ","-",_xlfn.XLOOKUP($A34,'Team League Workings'!$U$5:$U$36,'Team League Workings'!S$5:S$36,0))</f>
        <v>0</v>
      </c>
      <c r="T34" s="49">
        <f t="shared" si="0"/>
        <v>0</v>
      </c>
      <c r="U34" s="68"/>
    </row>
    <row r="35" spans="1:21" x14ac:dyDescent="0.25">
      <c r="A35" s="60">
        <v>31</v>
      </c>
      <c r="B35" s="67">
        <f>_xlfn.XLOOKUP($A35,'Team League Workings'!$U$5:$U$36,'Team League Workings'!B$5:B$36,0)</f>
        <v>0</v>
      </c>
      <c r="C35" s="67">
        <f>_xlfn.XLOOKUP($A35,'Team League Workings'!$U$5:$U$36,'Team League Workings'!C$5:C$36,0)</f>
        <v>0</v>
      </c>
      <c r="D35" s="11">
        <f>_xlfn.XLOOKUP($A35,'Team League Workings'!$U$5:$U$36,'Team League Workings'!D$5:D$36,0)</f>
        <v>0</v>
      </c>
      <c r="E35" s="11">
        <f>_xlfn.XLOOKUP($A35,'Team League Workings'!$U$5:$U$36,'Team League Workings'!E$5:E$36,0)</f>
        <v>0</v>
      </c>
      <c r="G35" s="48">
        <f>IF($B35=" - ","-",_xlfn.XLOOKUP($A35,'Team League Workings'!$U$5:$U$36,'Team League Workings'!G$5:G$36,0))</f>
        <v>0</v>
      </c>
      <c r="H35" s="48">
        <f>IF($B35=" - ","-",_xlfn.XLOOKUP($A35,'Team League Workings'!$U$5:$U$36,'Team League Workings'!H$5:H$36,0))</f>
        <v>0</v>
      </c>
      <c r="I35" s="48">
        <f>IF($B35=" - ","-",_xlfn.XLOOKUP($A35,'Team League Workings'!$U$5:$U$36,'Team League Workings'!I$5:I$36,0))</f>
        <v>0</v>
      </c>
      <c r="J35" s="48">
        <f>IF($B35=" - ","-",_xlfn.XLOOKUP($A35,'Team League Workings'!$U$5:$U$36,'Team League Workings'!J$5:J$36,0))</f>
        <v>0</v>
      </c>
      <c r="K35" s="48">
        <f>IF($B35=" - ","-",_xlfn.XLOOKUP($A35,'Team League Workings'!$U$5:$U$36,'Team League Workings'!K$5:K$36,0))</f>
        <v>0</v>
      </c>
      <c r="L35" s="48">
        <f>IF($B35=" - ","-",_xlfn.XLOOKUP($A35,'Team League Workings'!$U$5:$U$36,'Team League Workings'!L$5:L$36,0))</f>
        <v>0</v>
      </c>
      <c r="M35" s="48">
        <f>IF($B35=" - ","-",_xlfn.XLOOKUP($A35,'Team League Workings'!$U$5:$U$36,'Team League Workings'!M$5:M$36,0))</f>
        <v>0</v>
      </c>
      <c r="N35" s="48">
        <f>IF($B35=" - ","-",_xlfn.XLOOKUP($A35,'Team League Workings'!$U$5:$U$36,'Team League Workings'!N$5:N$36,0))</f>
        <v>0</v>
      </c>
      <c r="O35" s="48">
        <f>IF($B35=" - ","-",_xlfn.XLOOKUP($A35,'Team League Workings'!$U$5:$U$36,'Team League Workings'!O$5:O$36,0))</f>
        <v>0</v>
      </c>
      <c r="P35" s="48">
        <f>IF($B35=" - ","-",_xlfn.XLOOKUP($A35,'Team League Workings'!$U$5:$U$36,'Team League Workings'!P$5:P$36,0))</f>
        <v>0</v>
      </c>
      <c r="Q35" s="48">
        <f>IF($B35=" - ","-",_xlfn.XLOOKUP($A35,'Team League Workings'!$U$5:$U$36,'Team League Workings'!Q$5:Q$36,0))</f>
        <v>0</v>
      </c>
      <c r="R35" s="48">
        <f>IF($B35=" - ","-",_xlfn.XLOOKUP($A35,'Team League Workings'!$U$5:$U$36,'Team League Workings'!R$5:R$36,0))</f>
        <v>0</v>
      </c>
      <c r="S35" s="48">
        <f>IF($B35=" - ","-",_xlfn.XLOOKUP($A35,'Team League Workings'!$U$5:$U$36,'Team League Workings'!S$5:S$36,0))</f>
        <v>0</v>
      </c>
      <c r="T35" s="49">
        <f t="shared" si="0"/>
        <v>0</v>
      </c>
      <c r="U35" s="68"/>
    </row>
    <row r="36" spans="1:21" x14ac:dyDescent="0.25">
      <c r="A36" s="60">
        <v>32</v>
      </c>
      <c r="B36" s="67">
        <f>_xlfn.XLOOKUP($A36,'Team League Workings'!$U$5:$U$36,'Team League Workings'!B$5:B$36,0)</f>
        <v>0</v>
      </c>
      <c r="C36" s="67">
        <f>_xlfn.XLOOKUP($A36,'Team League Workings'!$U$5:$U$36,'Team League Workings'!C$5:C$36,0)</f>
        <v>0</v>
      </c>
      <c r="D36" s="11">
        <f>_xlfn.XLOOKUP($A36,'Team League Workings'!$U$5:$U$36,'Team League Workings'!D$5:D$36,0)</f>
        <v>0</v>
      </c>
      <c r="E36" s="11">
        <f>_xlfn.XLOOKUP($A36,'Team League Workings'!$U$5:$U$36,'Team League Workings'!E$5:E$36,0)</f>
        <v>0</v>
      </c>
      <c r="G36" s="48">
        <f>IF($B36=" - ","-",_xlfn.XLOOKUP($A36,'Team League Workings'!$U$5:$U$36,'Team League Workings'!G$5:G$36,0))</f>
        <v>0</v>
      </c>
      <c r="H36" s="48">
        <f>IF($B36=" - ","-",_xlfn.XLOOKUP($A36,'Team League Workings'!$U$5:$U$36,'Team League Workings'!H$5:H$36,0))</f>
        <v>0</v>
      </c>
      <c r="I36" s="48">
        <f>IF($B36=" - ","-",_xlfn.XLOOKUP($A36,'Team League Workings'!$U$5:$U$36,'Team League Workings'!I$5:I$36,0))</f>
        <v>0</v>
      </c>
      <c r="J36" s="48">
        <f>IF($B36=" - ","-",_xlfn.XLOOKUP($A36,'Team League Workings'!$U$5:$U$36,'Team League Workings'!J$5:J$36,0))</f>
        <v>0</v>
      </c>
      <c r="K36" s="48">
        <f>IF($B36=" - ","-",_xlfn.XLOOKUP($A36,'Team League Workings'!$U$5:$U$36,'Team League Workings'!K$5:K$36,0))</f>
        <v>0</v>
      </c>
      <c r="L36" s="48">
        <f>IF($B36=" - ","-",_xlfn.XLOOKUP($A36,'Team League Workings'!$U$5:$U$36,'Team League Workings'!L$5:L$36,0))</f>
        <v>0</v>
      </c>
      <c r="M36" s="48">
        <f>IF($B36=" - ","-",_xlfn.XLOOKUP($A36,'Team League Workings'!$U$5:$U$36,'Team League Workings'!M$5:M$36,0))</f>
        <v>0</v>
      </c>
      <c r="N36" s="48">
        <f>IF($B36=" - ","-",_xlfn.XLOOKUP($A36,'Team League Workings'!$U$5:$U$36,'Team League Workings'!N$5:N$36,0))</f>
        <v>0</v>
      </c>
      <c r="O36" s="48">
        <f>IF($B36=" - ","-",_xlfn.XLOOKUP($A36,'Team League Workings'!$U$5:$U$36,'Team League Workings'!O$5:O$36,0))</f>
        <v>0</v>
      </c>
      <c r="P36" s="48">
        <f>IF($B36=" - ","-",_xlfn.XLOOKUP($A36,'Team League Workings'!$U$5:$U$36,'Team League Workings'!P$5:P$36,0))</f>
        <v>0</v>
      </c>
      <c r="Q36" s="48">
        <f>IF($B36=" - ","-",_xlfn.XLOOKUP($A36,'Team League Workings'!$U$5:$U$36,'Team League Workings'!Q$5:Q$36,0))</f>
        <v>0</v>
      </c>
      <c r="R36" s="48">
        <f>IF($B36=" - ","-",_xlfn.XLOOKUP($A36,'Team League Workings'!$U$5:$U$36,'Team League Workings'!R$5:R$36,0))</f>
        <v>0</v>
      </c>
      <c r="S36" s="48">
        <f>IF($B36=" - ","-",_xlfn.XLOOKUP($A36,'Team League Workings'!$U$5:$U$36,'Team League Workings'!S$5:S$36,0))</f>
        <v>0</v>
      </c>
      <c r="T36" s="49">
        <f t="shared" si="0"/>
        <v>0</v>
      </c>
      <c r="U36" s="6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DB4F2-C7F2-497C-923D-74242297501D}">
  <dimension ref="A1:T33"/>
  <sheetViews>
    <sheetView showGridLines="0" zoomScale="85" zoomScaleNormal="85" workbookViewId="0">
      <selection activeCell="C22" sqref="C22"/>
    </sheetView>
  </sheetViews>
  <sheetFormatPr defaultRowHeight="15" x14ac:dyDescent="0.25"/>
  <cols>
    <col min="1" max="1" width="6.5703125" customWidth="1"/>
    <col min="2" max="2" width="21.7109375" customWidth="1"/>
    <col min="3" max="4" width="7.7109375" customWidth="1"/>
    <col min="5" max="5" width="3.140625" customWidth="1"/>
    <col min="6" max="11" width="9.5703125" style="78" customWidth="1"/>
    <col min="12" max="19" width="9.140625" style="78"/>
    <col min="20" max="20" width="5.42578125" style="47" customWidth="1"/>
    <col min="21" max="21" width="2.7109375" customWidth="1"/>
  </cols>
  <sheetData>
    <row r="1" spans="1:20" s="37" customFormat="1" ht="18.75" x14ac:dyDescent="0.3">
      <c r="A1" s="34" t="s">
        <v>124</v>
      </c>
      <c r="B1" s="35"/>
      <c r="C1" s="35"/>
      <c r="D1" s="35"/>
      <c r="E1" s="35"/>
      <c r="F1" s="75"/>
      <c r="G1" s="76"/>
      <c r="H1" s="75"/>
      <c r="I1" s="75"/>
      <c r="J1" s="75"/>
      <c r="K1" s="76"/>
      <c r="L1" s="76"/>
      <c r="M1" s="76"/>
      <c r="N1" s="76"/>
      <c r="O1" s="76"/>
      <c r="P1" s="76"/>
      <c r="Q1" s="76"/>
      <c r="R1" s="76"/>
      <c r="S1" s="76"/>
      <c r="T1" s="47"/>
    </row>
    <row r="2" spans="1:20" x14ac:dyDescent="0.25">
      <c r="B2" s="17"/>
      <c r="C2" s="17"/>
      <c r="D2" s="17"/>
      <c r="E2" s="17"/>
      <c r="F2" s="77"/>
      <c r="H2" s="77"/>
      <c r="I2" s="77"/>
      <c r="J2" s="77"/>
    </row>
    <row r="3" spans="1:20" ht="15.75" thickBot="1" x14ac:dyDescent="0.3">
      <c r="A3" s="69" t="s">
        <v>122</v>
      </c>
      <c r="B3" s="41"/>
      <c r="C3" s="41"/>
      <c r="D3" s="41"/>
      <c r="E3" s="41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47">
        <v>1</v>
      </c>
    </row>
    <row r="4" spans="1:20" ht="33.75" customHeight="1" x14ac:dyDescent="0.25">
      <c r="A4" s="42" t="s">
        <v>76</v>
      </c>
      <c r="B4" s="43" t="s">
        <v>20</v>
      </c>
      <c r="C4" s="45" t="s">
        <v>128</v>
      </c>
      <c r="D4" s="44" t="s">
        <v>132</v>
      </c>
      <c r="F4" s="80" t="s">
        <v>78</v>
      </c>
      <c r="G4" s="80" t="s">
        <v>79</v>
      </c>
      <c r="H4" s="80" t="s">
        <v>80</v>
      </c>
      <c r="I4" s="80" t="s">
        <v>81</v>
      </c>
      <c r="J4" s="80" t="s">
        <v>82</v>
      </c>
      <c r="K4" s="80" t="s">
        <v>83</v>
      </c>
      <c r="L4" s="80" t="s">
        <v>84</v>
      </c>
      <c r="M4" s="80" t="s">
        <v>85</v>
      </c>
      <c r="N4" s="80" t="s">
        <v>86</v>
      </c>
      <c r="O4" s="80" t="s">
        <v>87</v>
      </c>
      <c r="P4" s="80" t="s">
        <v>88</v>
      </c>
      <c r="Q4" s="80" t="s">
        <v>89</v>
      </c>
      <c r="R4" s="80" t="s">
        <v>90</v>
      </c>
      <c r="S4" s="81" t="s">
        <v>98</v>
      </c>
      <c r="T4" s="68" t="s">
        <v>121</v>
      </c>
    </row>
    <row r="5" spans="1:20" x14ac:dyDescent="0.25">
      <c r="A5" s="11">
        <v>1</v>
      </c>
      <c r="B5" s="67" t="str">
        <f>VLOOKUP($A5,LISTS!$A$3:$C$39,2,FALSE)</f>
        <v>Logan</v>
      </c>
      <c r="C5" s="11">
        <f>COUNTIF('TEAMS H1'!B:B,$B5)</f>
        <v>9</v>
      </c>
      <c r="D5" s="11">
        <f>COUNTIFS('TEAMS H1'!B:B,B5,'TEAMS H1'!D:D,"Y")</f>
        <v>7</v>
      </c>
      <c r="F5" s="82">
        <f>SUMIFS('RESULTS INPUT'!$AI:$AI,'RESULTS INPUT'!$I:$I,$A5,'RESULTS INPUT'!$C:$C,F$4)</f>
        <v>0</v>
      </c>
      <c r="G5" s="82">
        <f>SUMIFS('RESULTS INPUT'!$AI:$AI,'RESULTS INPUT'!$I:$I,$A5,'RESULTS INPUT'!$C:$C,G$4)</f>
        <v>0</v>
      </c>
      <c r="H5" s="82">
        <f>SUMIFS('RESULTS INPUT'!$AI:$AI,'RESULTS INPUT'!$I:$I,$A5,'RESULTS INPUT'!$C:$C,H$4)</f>
        <v>0</v>
      </c>
      <c r="I5" s="82">
        <f>SUMIFS('RESULTS INPUT'!$AI:$AI,'RESULTS INPUT'!$I:$I,$A5,'RESULTS INPUT'!$C:$C,I$4)</f>
        <v>0</v>
      </c>
      <c r="J5" s="82">
        <f>SUMIFS('RESULTS INPUT'!$AI:$AI,'RESULTS INPUT'!$I:$I,$A5,'RESULTS INPUT'!$C:$C,J$4)</f>
        <v>0</v>
      </c>
      <c r="K5" s="82">
        <f>SUMIFS('RESULTS INPUT'!$AI:$AI,'RESULTS INPUT'!$I:$I,$A5,'RESULTS INPUT'!$C:$C,K$4)</f>
        <v>37</v>
      </c>
      <c r="L5" s="82">
        <f>SUMIFS('RESULTS INPUT'!$AI:$AI,'RESULTS INPUT'!$I:$I,$A5,'RESULTS INPUT'!$C:$C,L$4)</f>
        <v>0</v>
      </c>
      <c r="M5" s="82">
        <f>SUMIFS('RESULTS INPUT'!$AI:$AI,'RESULTS INPUT'!$I:$I,$A5,'RESULTS INPUT'!$C:$C,M$4)</f>
        <v>0</v>
      </c>
      <c r="N5" s="82">
        <f>SUMIFS('RESULTS INPUT'!$AI:$AI,'RESULTS INPUT'!$I:$I,$A5,'RESULTS INPUT'!$C:$C,N$4)</f>
        <v>0</v>
      </c>
      <c r="O5" s="82">
        <f>SUMIFS('RESULTS INPUT'!$AI:$AI,'RESULTS INPUT'!$I:$I,$A5,'RESULTS INPUT'!$C:$C,O$4)</f>
        <v>0</v>
      </c>
      <c r="P5" s="82">
        <f>SUMIFS('RESULTS INPUT'!$AI:$AI,'RESULTS INPUT'!$I:$I,$A5,'RESULTS INPUT'!$C:$C,P$4)</f>
        <v>0</v>
      </c>
      <c r="Q5" s="82">
        <f>SUMIFS('RESULTS INPUT'!$AI:$AI,'RESULTS INPUT'!$I:$I,$A5,'RESULTS INPUT'!$C:$C,Q$4)</f>
        <v>0</v>
      </c>
      <c r="R5" s="82">
        <f>SUMIFS('RESULTS INPUT'!$AI:$AI,'RESULTS INPUT'!$I:$I,$A5,'RESULTS INPUT'!$C:$C,R$4)</f>
        <v>0</v>
      </c>
      <c r="S5" s="83">
        <f>IF(SUM(F5:R5)=0,"No Score",SUM(F5:R5))</f>
        <v>37</v>
      </c>
      <c r="T5" s="71">
        <f>IF(S5="No Score","No Score",RANK(S5,$S$5:$S$36,0)+COUNTIF($S$5:S5,S5)-1)</f>
        <v>5</v>
      </c>
    </row>
    <row r="6" spans="1:20" x14ac:dyDescent="0.25">
      <c r="A6" s="11">
        <v>2</v>
      </c>
      <c r="B6" s="67" t="str">
        <f>VLOOKUP($A6,LISTS!$A$3:$C$39,2,FALSE)</f>
        <v>Tris</v>
      </c>
      <c r="C6" s="11">
        <f>COUNTIF('TEAMS H1'!B:B,$B6)</f>
        <v>3</v>
      </c>
      <c r="D6" s="11">
        <f>COUNTIFS('TEAMS H1'!B:B,B6,'TEAMS H1'!D:D,"Y")</f>
        <v>2</v>
      </c>
      <c r="F6" s="82">
        <f>SUMIFS('RESULTS INPUT'!$AI:$AI,'RESULTS INPUT'!$I:$I,$A6,'RESULTS INPUT'!$C:$C,F$4)</f>
        <v>0</v>
      </c>
      <c r="G6" s="82">
        <f>SUMIFS('RESULTS INPUT'!$AI:$AI,'RESULTS INPUT'!$I:$I,$A6,'RESULTS INPUT'!$C:$C,G$4)</f>
        <v>0</v>
      </c>
      <c r="H6" s="82">
        <f>SUMIFS('RESULTS INPUT'!$AI:$AI,'RESULTS INPUT'!$I:$I,$A6,'RESULTS INPUT'!$C:$C,H$4)</f>
        <v>0</v>
      </c>
      <c r="I6" s="82">
        <f>SUMIFS('RESULTS INPUT'!$AI:$AI,'RESULTS INPUT'!$I:$I,$A6,'RESULTS INPUT'!$C:$C,I$4)</f>
        <v>0</v>
      </c>
      <c r="J6" s="82">
        <f>SUMIFS('RESULTS INPUT'!$AI:$AI,'RESULTS INPUT'!$I:$I,$A6,'RESULTS INPUT'!$C:$C,J$4)</f>
        <v>0</v>
      </c>
      <c r="K6" s="82">
        <f>SUMIFS('RESULTS INPUT'!$AI:$AI,'RESULTS INPUT'!$I:$I,$A6,'RESULTS INPUT'!$C:$C,K$4)</f>
        <v>18</v>
      </c>
      <c r="L6" s="82">
        <f>SUMIFS('RESULTS INPUT'!$AI:$AI,'RESULTS INPUT'!$I:$I,$A6,'RESULTS INPUT'!$C:$C,L$4)</f>
        <v>0</v>
      </c>
      <c r="M6" s="82">
        <f>SUMIFS('RESULTS INPUT'!$AI:$AI,'RESULTS INPUT'!$I:$I,$A6,'RESULTS INPUT'!$C:$C,M$4)</f>
        <v>0</v>
      </c>
      <c r="N6" s="82">
        <f>SUMIFS('RESULTS INPUT'!$AI:$AI,'RESULTS INPUT'!$I:$I,$A6,'RESULTS INPUT'!$C:$C,N$4)</f>
        <v>0</v>
      </c>
      <c r="O6" s="82">
        <f>SUMIFS('RESULTS INPUT'!$AI:$AI,'RESULTS INPUT'!$I:$I,$A6,'RESULTS INPUT'!$C:$C,O$4)</f>
        <v>0</v>
      </c>
      <c r="P6" s="82">
        <f>SUMIFS('RESULTS INPUT'!$AI:$AI,'RESULTS INPUT'!$I:$I,$A6,'RESULTS INPUT'!$C:$C,P$4)</f>
        <v>0</v>
      </c>
      <c r="Q6" s="82">
        <f>SUMIFS('RESULTS INPUT'!$AI:$AI,'RESULTS INPUT'!$I:$I,$A6,'RESULTS INPUT'!$C:$C,Q$4)</f>
        <v>0</v>
      </c>
      <c r="R6" s="82">
        <f>SUMIFS('RESULTS INPUT'!$AI:$AI,'RESULTS INPUT'!$I:$I,$A6,'RESULTS INPUT'!$C:$C,R$4)</f>
        <v>0</v>
      </c>
      <c r="S6" s="83">
        <f t="shared" ref="S6:S33" si="0">IF(SUM(F6:R6)=0,"No Score",SUM(F6:R6))</f>
        <v>18</v>
      </c>
      <c r="T6" s="71">
        <f>IF(S6="No Score","No Score",RANK(S6,$S$5:$S$36,0)+COUNTIF($S$5:S6,S6)-1)</f>
        <v>7</v>
      </c>
    </row>
    <row r="7" spans="1:20" x14ac:dyDescent="0.25">
      <c r="A7" s="11">
        <v>3</v>
      </c>
      <c r="B7" s="67" t="str">
        <f>VLOOKUP($A7,LISTS!$A$3:$C$39,2,FALSE)</f>
        <v>Jepson</v>
      </c>
      <c r="C7" s="11">
        <f>COUNTIF('TEAMS H1'!B:B,$B7)</f>
        <v>0</v>
      </c>
      <c r="D7" s="11">
        <f>COUNTIFS('TEAMS H1'!B:B,B7,'TEAMS H1'!D:D,"Y")</f>
        <v>0</v>
      </c>
      <c r="F7" s="82">
        <f>SUMIFS('RESULTS INPUT'!$AI:$AI,'RESULTS INPUT'!$I:$I,$A7,'RESULTS INPUT'!$C:$C,F$4)</f>
        <v>0</v>
      </c>
      <c r="G7" s="82">
        <f>SUMIFS('RESULTS INPUT'!$AI:$AI,'RESULTS INPUT'!$I:$I,$A7,'RESULTS INPUT'!$C:$C,G$4)</f>
        <v>0</v>
      </c>
      <c r="H7" s="82">
        <f>SUMIFS('RESULTS INPUT'!$AI:$AI,'RESULTS INPUT'!$I:$I,$A7,'RESULTS INPUT'!$C:$C,H$4)</f>
        <v>0</v>
      </c>
      <c r="I7" s="82">
        <f>SUMIFS('RESULTS INPUT'!$AI:$AI,'RESULTS INPUT'!$I:$I,$A7,'RESULTS INPUT'!$C:$C,I$4)</f>
        <v>0</v>
      </c>
      <c r="J7" s="82">
        <f>SUMIFS('RESULTS INPUT'!$AI:$AI,'RESULTS INPUT'!$I:$I,$A7,'RESULTS INPUT'!$C:$C,J$4)</f>
        <v>0</v>
      </c>
      <c r="K7" s="82">
        <f>SUMIFS('RESULTS INPUT'!$AI:$AI,'RESULTS INPUT'!$I:$I,$A7,'RESULTS INPUT'!$C:$C,K$4)</f>
        <v>92</v>
      </c>
      <c r="L7" s="82">
        <f>SUMIFS('RESULTS INPUT'!$AI:$AI,'RESULTS INPUT'!$I:$I,$A7,'RESULTS INPUT'!$C:$C,L$4)</f>
        <v>0</v>
      </c>
      <c r="M7" s="82">
        <f>SUMIFS('RESULTS INPUT'!$AI:$AI,'RESULTS INPUT'!$I:$I,$A7,'RESULTS INPUT'!$C:$C,M$4)</f>
        <v>0</v>
      </c>
      <c r="N7" s="82">
        <f>SUMIFS('RESULTS INPUT'!$AI:$AI,'RESULTS INPUT'!$I:$I,$A7,'RESULTS INPUT'!$C:$C,N$4)</f>
        <v>0</v>
      </c>
      <c r="O7" s="82">
        <f>SUMIFS('RESULTS INPUT'!$AI:$AI,'RESULTS INPUT'!$I:$I,$A7,'RESULTS INPUT'!$C:$C,O$4)</f>
        <v>0</v>
      </c>
      <c r="P7" s="82">
        <f>SUMIFS('RESULTS INPUT'!$AI:$AI,'RESULTS INPUT'!$I:$I,$A7,'RESULTS INPUT'!$C:$C,P$4)</f>
        <v>0</v>
      </c>
      <c r="Q7" s="82">
        <f>SUMIFS('RESULTS INPUT'!$AI:$AI,'RESULTS INPUT'!$I:$I,$A7,'RESULTS INPUT'!$C:$C,Q$4)</f>
        <v>0</v>
      </c>
      <c r="R7" s="82">
        <f>SUMIFS('RESULTS INPUT'!$AI:$AI,'RESULTS INPUT'!$I:$I,$A7,'RESULTS INPUT'!$C:$C,R$4)</f>
        <v>0</v>
      </c>
      <c r="S7" s="83">
        <f t="shared" si="0"/>
        <v>92</v>
      </c>
      <c r="T7" s="71">
        <f>IF(S7="No Score","No Score",RANK(S7,$S$5:$S$36,0)+COUNTIF($S$5:S7,S7)-1)</f>
        <v>2</v>
      </c>
    </row>
    <row r="8" spans="1:20" x14ac:dyDescent="0.25">
      <c r="A8" s="11">
        <v>4</v>
      </c>
      <c r="B8" s="67" t="str">
        <f>VLOOKUP($A8,LISTS!$A$3:$C$39,2,FALSE)</f>
        <v>Wellsy</v>
      </c>
      <c r="C8" s="11">
        <f>COUNTIF('TEAMS H1'!B:B,$B8)</f>
        <v>4</v>
      </c>
      <c r="D8" s="11">
        <f>COUNTIFS('TEAMS H1'!B:B,B8,'TEAMS H1'!D:D,"Y")</f>
        <v>0</v>
      </c>
      <c r="F8" s="82">
        <f>SUMIFS('RESULTS INPUT'!$AI:$AI,'RESULTS INPUT'!$I:$I,$A8,'RESULTS INPUT'!$C:$C,F$4)</f>
        <v>0</v>
      </c>
      <c r="G8" s="82">
        <f>SUMIFS('RESULTS INPUT'!$AI:$AI,'RESULTS INPUT'!$I:$I,$A8,'RESULTS INPUT'!$C:$C,G$4)</f>
        <v>0</v>
      </c>
      <c r="H8" s="82">
        <f>SUMIFS('RESULTS INPUT'!$AI:$AI,'RESULTS INPUT'!$I:$I,$A8,'RESULTS INPUT'!$C:$C,H$4)</f>
        <v>0</v>
      </c>
      <c r="I8" s="82">
        <f>SUMIFS('RESULTS INPUT'!$AI:$AI,'RESULTS INPUT'!$I:$I,$A8,'RESULTS INPUT'!$C:$C,I$4)</f>
        <v>0</v>
      </c>
      <c r="J8" s="82">
        <f>SUMIFS('RESULTS INPUT'!$AI:$AI,'RESULTS INPUT'!$I:$I,$A8,'RESULTS INPUT'!$C:$C,J$4)</f>
        <v>0</v>
      </c>
      <c r="K8" s="82">
        <f>SUMIFS('RESULTS INPUT'!$AI:$AI,'RESULTS INPUT'!$I:$I,$A8,'RESULTS INPUT'!$C:$C,K$4)</f>
        <v>40</v>
      </c>
      <c r="L8" s="82">
        <f>SUMIFS('RESULTS INPUT'!$AI:$AI,'RESULTS INPUT'!$I:$I,$A8,'RESULTS INPUT'!$C:$C,L$4)</f>
        <v>0</v>
      </c>
      <c r="M8" s="82">
        <f>SUMIFS('RESULTS INPUT'!$AI:$AI,'RESULTS INPUT'!$I:$I,$A8,'RESULTS INPUT'!$C:$C,M$4)</f>
        <v>0</v>
      </c>
      <c r="N8" s="82">
        <f>SUMIFS('RESULTS INPUT'!$AI:$AI,'RESULTS INPUT'!$I:$I,$A8,'RESULTS INPUT'!$C:$C,N$4)</f>
        <v>0</v>
      </c>
      <c r="O8" s="82">
        <f>SUMIFS('RESULTS INPUT'!$AI:$AI,'RESULTS INPUT'!$I:$I,$A8,'RESULTS INPUT'!$C:$C,O$4)</f>
        <v>0</v>
      </c>
      <c r="P8" s="82">
        <f>SUMIFS('RESULTS INPUT'!$AI:$AI,'RESULTS INPUT'!$I:$I,$A8,'RESULTS INPUT'!$C:$C,P$4)</f>
        <v>0</v>
      </c>
      <c r="Q8" s="82">
        <f>SUMIFS('RESULTS INPUT'!$AI:$AI,'RESULTS INPUT'!$I:$I,$A8,'RESULTS INPUT'!$C:$C,Q$4)</f>
        <v>0</v>
      </c>
      <c r="R8" s="82">
        <f>SUMIFS('RESULTS INPUT'!$AI:$AI,'RESULTS INPUT'!$I:$I,$A8,'RESULTS INPUT'!$C:$C,R$4)</f>
        <v>0</v>
      </c>
      <c r="S8" s="83">
        <f t="shared" si="0"/>
        <v>40</v>
      </c>
      <c r="T8" s="71">
        <f>IF(S8="No Score","No Score",RANK(S8,$S$5:$S$36,0)+COUNTIF($S$5:S8,S8)-1)</f>
        <v>3</v>
      </c>
    </row>
    <row r="9" spans="1:20" x14ac:dyDescent="0.25">
      <c r="A9" s="11">
        <v>5</v>
      </c>
      <c r="B9" s="67" t="str">
        <f>VLOOKUP($A9,LISTS!$A$3:$C$39,2,FALSE)</f>
        <v>Cal</v>
      </c>
      <c r="C9" s="11">
        <f>COUNTIF('TEAMS H1'!B:B,$B9)</f>
        <v>1</v>
      </c>
      <c r="D9" s="11">
        <f>COUNTIFS('TEAMS H1'!B:B,B9,'TEAMS H1'!D:D,"Y")</f>
        <v>0</v>
      </c>
      <c r="F9" s="82">
        <f>SUMIFS('RESULTS INPUT'!$AI:$AI,'RESULTS INPUT'!$I:$I,$A9,'RESULTS INPUT'!$C:$C,F$4)</f>
        <v>0</v>
      </c>
      <c r="G9" s="82">
        <f>SUMIFS('RESULTS INPUT'!$AI:$AI,'RESULTS INPUT'!$I:$I,$A9,'RESULTS INPUT'!$C:$C,G$4)</f>
        <v>0</v>
      </c>
      <c r="H9" s="82">
        <f>SUMIFS('RESULTS INPUT'!$AI:$AI,'RESULTS INPUT'!$I:$I,$A9,'RESULTS INPUT'!$C:$C,H$4)</f>
        <v>0</v>
      </c>
      <c r="I9" s="82">
        <f>SUMIFS('RESULTS INPUT'!$AI:$AI,'RESULTS INPUT'!$I:$I,$A9,'RESULTS INPUT'!$C:$C,I$4)</f>
        <v>0</v>
      </c>
      <c r="J9" s="82">
        <f>SUMIFS('RESULTS INPUT'!$AI:$AI,'RESULTS INPUT'!$I:$I,$A9,'RESULTS INPUT'!$C:$C,J$4)</f>
        <v>0</v>
      </c>
      <c r="K9" s="82">
        <f>SUMIFS('RESULTS INPUT'!$AI:$AI,'RESULTS INPUT'!$I:$I,$A9,'RESULTS INPUT'!$C:$C,K$4)</f>
        <v>0</v>
      </c>
      <c r="L9" s="82">
        <f>SUMIFS('RESULTS INPUT'!$AI:$AI,'RESULTS INPUT'!$I:$I,$A9,'RESULTS INPUT'!$C:$C,L$4)</f>
        <v>0</v>
      </c>
      <c r="M9" s="82">
        <f>SUMIFS('RESULTS INPUT'!$AI:$AI,'RESULTS INPUT'!$I:$I,$A9,'RESULTS INPUT'!$C:$C,M$4)</f>
        <v>0</v>
      </c>
      <c r="N9" s="82">
        <f>SUMIFS('RESULTS INPUT'!$AI:$AI,'RESULTS INPUT'!$I:$I,$A9,'RESULTS INPUT'!$C:$C,N$4)</f>
        <v>0</v>
      </c>
      <c r="O9" s="82">
        <f>SUMIFS('RESULTS INPUT'!$AI:$AI,'RESULTS INPUT'!$I:$I,$A9,'RESULTS INPUT'!$C:$C,O$4)</f>
        <v>0</v>
      </c>
      <c r="P9" s="82">
        <f>SUMIFS('RESULTS INPUT'!$AI:$AI,'RESULTS INPUT'!$I:$I,$A9,'RESULTS INPUT'!$C:$C,P$4)</f>
        <v>0</v>
      </c>
      <c r="Q9" s="82">
        <f>SUMIFS('RESULTS INPUT'!$AI:$AI,'RESULTS INPUT'!$I:$I,$A9,'RESULTS INPUT'!$C:$C,Q$4)</f>
        <v>0</v>
      </c>
      <c r="R9" s="82">
        <f>SUMIFS('RESULTS INPUT'!$AI:$AI,'RESULTS INPUT'!$I:$I,$A9,'RESULTS INPUT'!$C:$C,R$4)</f>
        <v>0</v>
      </c>
      <c r="S9" s="83" t="str">
        <f t="shared" si="0"/>
        <v>No Score</v>
      </c>
      <c r="T9" s="71" t="str">
        <f>IF(S9="No Score","No Score",RANK(S9,$S$5:$S$36,0)+COUNTIF($S$5:S9,S9)-1)</f>
        <v>No Score</v>
      </c>
    </row>
    <row r="10" spans="1:20" x14ac:dyDescent="0.25">
      <c r="A10" s="11">
        <v>6</v>
      </c>
      <c r="B10" s="67" t="str">
        <f>VLOOKUP($A10,LISTS!$A$3:$C$39,2,FALSE)</f>
        <v>Weavers</v>
      </c>
      <c r="C10" s="11">
        <f>COUNTIF('TEAMS H1'!B:B,$B10)</f>
        <v>8</v>
      </c>
      <c r="D10" s="11">
        <f>COUNTIFS('TEAMS H1'!B:B,B10,'TEAMS H1'!D:D,"Y")</f>
        <v>1</v>
      </c>
      <c r="F10" s="82">
        <f>SUMIFS('RESULTS INPUT'!$AI:$AI,'RESULTS INPUT'!$I:$I,$A10,'RESULTS INPUT'!$C:$C,F$4)</f>
        <v>0</v>
      </c>
      <c r="G10" s="82">
        <f>SUMIFS('RESULTS INPUT'!$AI:$AI,'RESULTS INPUT'!$I:$I,$A10,'RESULTS INPUT'!$C:$C,G$4)</f>
        <v>0</v>
      </c>
      <c r="H10" s="82">
        <f>SUMIFS('RESULTS INPUT'!$AI:$AI,'RESULTS INPUT'!$I:$I,$A10,'RESULTS INPUT'!$C:$C,H$4)</f>
        <v>0</v>
      </c>
      <c r="I10" s="82">
        <f>SUMIFS('RESULTS INPUT'!$AI:$AI,'RESULTS INPUT'!$I:$I,$A10,'RESULTS INPUT'!$C:$C,I$4)</f>
        <v>0</v>
      </c>
      <c r="J10" s="82">
        <f>SUMIFS('RESULTS INPUT'!$AI:$AI,'RESULTS INPUT'!$I:$I,$A10,'RESULTS INPUT'!$C:$C,J$4)</f>
        <v>0</v>
      </c>
      <c r="K10" s="82">
        <f>SUMIFS('RESULTS INPUT'!$AI:$AI,'RESULTS INPUT'!$I:$I,$A10,'RESULTS INPUT'!$C:$C,K$4)</f>
        <v>-30</v>
      </c>
      <c r="L10" s="82">
        <f>SUMIFS('RESULTS INPUT'!$AI:$AI,'RESULTS INPUT'!$I:$I,$A10,'RESULTS INPUT'!$C:$C,L$4)</f>
        <v>0</v>
      </c>
      <c r="M10" s="82">
        <f>SUMIFS('RESULTS INPUT'!$AI:$AI,'RESULTS INPUT'!$I:$I,$A10,'RESULTS INPUT'!$C:$C,M$4)</f>
        <v>0</v>
      </c>
      <c r="N10" s="82">
        <f>SUMIFS('RESULTS INPUT'!$AI:$AI,'RESULTS INPUT'!$I:$I,$A10,'RESULTS INPUT'!$C:$C,N$4)</f>
        <v>0</v>
      </c>
      <c r="O10" s="82">
        <f>SUMIFS('RESULTS INPUT'!$AI:$AI,'RESULTS INPUT'!$I:$I,$A10,'RESULTS INPUT'!$C:$C,O$4)</f>
        <v>0</v>
      </c>
      <c r="P10" s="82">
        <f>SUMIFS('RESULTS INPUT'!$AI:$AI,'RESULTS INPUT'!$I:$I,$A10,'RESULTS INPUT'!$C:$C,P$4)</f>
        <v>0</v>
      </c>
      <c r="Q10" s="82">
        <f>SUMIFS('RESULTS INPUT'!$AI:$AI,'RESULTS INPUT'!$I:$I,$A10,'RESULTS INPUT'!$C:$C,Q$4)</f>
        <v>0</v>
      </c>
      <c r="R10" s="82">
        <f>SUMIFS('RESULTS INPUT'!$AI:$AI,'RESULTS INPUT'!$I:$I,$A10,'RESULTS INPUT'!$C:$C,R$4)</f>
        <v>0</v>
      </c>
      <c r="S10" s="83">
        <f t="shared" si="0"/>
        <v>-30</v>
      </c>
      <c r="T10" s="71">
        <f>IF(S10="No Score","No Score",RANK(S10,$S$5:$S$36,0)+COUNTIF($S$5:S10,S10)-1)</f>
        <v>10</v>
      </c>
    </row>
    <row r="11" spans="1:20" x14ac:dyDescent="0.25">
      <c r="A11" s="11">
        <v>7</v>
      </c>
      <c r="B11" s="67" t="str">
        <f>VLOOKUP($A11,LISTS!$A$3:$C$39,2,FALSE)</f>
        <v>Superted</v>
      </c>
      <c r="C11" s="11">
        <f>COUNTIF('TEAMS H1'!B:B,$B11)</f>
        <v>6</v>
      </c>
      <c r="D11" s="11">
        <f>COUNTIFS('TEAMS H1'!B:B,B11,'TEAMS H1'!D:D,"Y")</f>
        <v>0</v>
      </c>
      <c r="F11" s="82">
        <f>SUMIFS('RESULTS INPUT'!$AI:$AI,'RESULTS INPUT'!$I:$I,$A11,'RESULTS INPUT'!$C:$C,F$4)</f>
        <v>0</v>
      </c>
      <c r="G11" s="82">
        <f>SUMIFS('RESULTS INPUT'!$AI:$AI,'RESULTS INPUT'!$I:$I,$A11,'RESULTS INPUT'!$C:$C,G$4)</f>
        <v>0</v>
      </c>
      <c r="H11" s="82">
        <f>SUMIFS('RESULTS INPUT'!$AI:$AI,'RESULTS INPUT'!$I:$I,$A11,'RESULTS INPUT'!$C:$C,H$4)</f>
        <v>0</v>
      </c>
      <c r="I11" s="82">
        <f>SUMIFS('RESULTS INPUT'!$AI:$AI,'RESULTS INPUT'!$I:$I,$A11,'RESULTS INPUT'!$C:$C,I$4)</f>
        <v>0</v>
      </c>
      <c r="J11" s="82">
        <f>SUMIFS('RESULTS INPUT'!$AI:$AI,'RESULTS INPUT'!$I:$I,$A11,'RESULTS INPUT'!$C:$C,J$4)</f>
        <v>0</v>
      </c>
      <c r="K11" s="82">
        <f>SUMIFS('RESULTS INPUT'!$AI:$AI,'RESULTS INPUT'!$I:$I,$A11,'RESULTS INPUT'!$C:$C,K$4)</f>
        <v>-20</v>
      </c>
      <c r="L11" s="82">
        <f>SUMIFS('RESULTS INPUT'!$AI:$AI,'RESULTS INPUT'!$I:$I,$A11,'RESULTS INPUT'!$C:$C,L$4)</f>
        <v>0</v>
      </c>
      <c r="M11" s="82">
        <f>SUMIFS('RESULTS INPUT'!$AI:$AI,'RESULTS INPUT'!$I:$I,$A11,'RESULTS INPUT'!$C:$C,M$4)</f>
        <v>0</v>
      </c>
      <c r="N11" s="82">
        <f>SUMIFS('RESULTS INPUT'!$AI:$AI,'RESULTS INPUT'!$I:$I,$A11,'RESULTS INPUT'!$C:$C,N$4)</f>
        <v>0</v>
      </c>
      <c r="O11" s="82">
        <f>SUMIFS('RESULTS INPUT'!$AI:$AI,'RESULTS INPUT'!$I:$I,$A11,'RESULTS INPUT'!$C:$C,O$4)</f>
        <v>0</v>
      </c>
      <c r="P11" s="82">
        <f>SUMIFS('RESULTS INPUT'!$AI:$AI,'RESULTS INPUT'!$I:$I,$A11,'RESULTS INPUT'!$C:$C,P$4)</f>
        <v>0</v>
      </c>
      <c r="Q11" s="82">
        <f>SUMIFS('RESULTS INPUT'!$AI:$AI,'RESULTS INPUT'!$I:$I,$A11,'RESULTS INPUT'!$C:$C,Q$4)</f>
        <v>0</v>
      </c>
      <c r="R11" s="82">
        <f>SUMIFS('RESULTS INPUT'!$AI:$AI,'RESULTS INPUT'!$I:$I,$A11,'RESULTS INPUT'!$C:$C,R$4)</f>
        <v>0</v>
      </c>
      <c r="S11" s="83">
        <f t="shared" si="0"/>
        <v>-20</v>
      </c>
      <c r="T11" s="71">
        <f>IF(S11="No Score","No Score",RANK(S11,$S$5:$S$36,0)+COUNTIF($S$5:S11,S11)-1)</f>
        <v>9</v>
      </c>
    </row>
    <row r="12" spans="1:20" x14ac:dyDescent="0.25">
      <c r="A12" s="11">
        <v>8</v>
      </c>
      <c r="B12" s="67" t="str">
        <f>VLOOKUP($A12,LISTS!$A$3:$C$39,2,FALSE)</f>
        <v>Little</v>
      </c>
      <c r="C12" s="11">
        <f>COUNTIF('TEAMS H1'!B:B,$B12)</f>
        <v>6</v>
      </c>
      <c r="D12" s="11">
        <f>COUNTIFS('TEAMS H1'!B:B,B12,'TEAMS H1'!D:D,"Y")</f>
        <v>0</v>
      </c>
      <c r="F12" s="82">
        <f>SUMIFS('RESULTS INPUT'!$AI:$AI,'RESULTS INPUT'!$I:$I,$A12,'RESULTS INPUT'!$C:$C,F$4)</f>
        <v>0</v>
      </c>
      <c r="G12" s="82">
        <f>SUMIFS('RESULTS INPUT'!$AI:$AI,'RESULTS INPUT'!$I:$I,$A12,'RESULTS INPUT'!$C:$C,G$4)</f>
        <v>0</v>
      </c>
      <c r="H12" s="82">
        <f>SUMIFS('RESULTS INPUT'!$AI:$AI,'RESULTS INPUT'!$I:$I,$A12,'RESULTS INPUT'!$C:$C,H$4)</f>
        <v>0</v>
      </c>
      <c r="I12" s="82">
        <f>SUMIFS('RESULTS INPUT'!$AI:$AI,'RESULTS INPUT'!$I:$I,$A12,'RESULTS INPUT'!$C:$C,I$4)</f>
        <v>0</v>
      </c>
      <c r="J12" s="82">
        <f>SUMIFS('RESULTS INPUT'!$AI:$AI,'RESULTS INPUT'!$I:$I,$A12,'RESULTS INPUT'!$C:$C,J$4)</f>
        <v>0</v>
      </c>
      <c r="K12" s="82">
        <f>SUMIFS('RESULTS INPUT'!$AI:$AI,'RESULTS INPUT'!$I:$I,$A12,'RESULTS INPUT'!$C:$C,K$4)</f>
        <v>0</v>
      </c>
      <c r="L12" s="82">
        <f>SUMIFS('RESULTS INPUT'!$AI:$AI,'RESULTS INPUT'!$I:$I,$A12,'RESULTS INPUT'!$C:$C,L$4)</f>
        <v>0</v>
      </c>
      <c r="M12" s="82">
        <f>SUMIFS('RESULTS INPUT'!$AI:$AI,'RESULTS INPUT'!$I:$I,$A12,'RESULTS INPUT'!$C:$C,M$4)</f>
        <v>0</v>
      </c>
      <c r="N12" s="82">
        <f>SUMIFS('RESULTS INPUT'!$AI:$AI,'RESULTS INPUT'!$I:$I,$A12,'RESULTS INPUT'!$C:$C,N$4)</f>
        <v>0</v>
      </c>
      <c r="O12" s="82">
        <f>SUMIFS('RESULTS INPUT'!$AI:$AI,'RESULTS INPUT'!$I:$I,$A12,'RESULTS INPUT'!$C:$C,O$4)</f>
        <v>0</v>
      </c>
      <c r="P12" s="82">
        <f>SUMIFS('RESULTS INPUT'!$AI:$AI,'RESULTS INPUT'!$I:$I,$A12,'RESULTS INPUT'!$C:$C,P$4)</f>
        <v>0</v>
      </c>
      <c r="Q12" s="82">
        <f>SUMIFS('RESULTS INPUT'!$AI:$AI,'RESULTS INPUT'!$I:$I,$A12,'RESULTS INPUT'!$C:$C,Q$4)</f>
        <v>0</v>
      </c>
      <c r="R12" s="82">
        <f>SUMIFS('RESULTS INPUT'!$AI:$AI,'RESULTS INPUT'!$I:$I,$A12,'RESULTS INPUT'!$C:$C,R$4)</f>
        <v>0</v>
      </c>
      <c r="S12" s="83" t="str">
        <f t="shared" si="0"/>
        <v>No Score</v>
      </c>
      <c r="T12" s="71" t="str">
        <f>IF(S12="No Score","No Score",RANK(S12,$S$5:$S$36,0)+COUNTIF($S$5:S12,S12)-1)</f>
        <v>No Score</v>
      </c>
    </row>
    <row r="13" spans="1:20" x14ac:dyDescent="0.25">
      <c r="A13" s="11">
        <v>9</v>
      </c>
      <c r="B13" s="67" t="str">
        <f>VLOOKUP($A13,LISTS!$A$3:$C$39,2,FALSE)</f>
        <v>Dan Common</v>
      </c>
      <c r="C13" s="11">
        <f>COUNTIF('TEAMS H1'!B:B,$B13)</f>
        <v>1</v>
      </c>
      <c r="D13" s="11">
        <f>COUNTIFS('TEAMS H1'!B:B,B13,'TEAMS H1'!D:D,"Y")</f>
        <v>0</v>
      </c>
      <c r="F13" s="82">
        <f>SUMIFS('RESULTS INPUT'!$AI:$AI,'RESULTS INPUT'!$I:$I,$A13,'RESULTS INPUT'!$C:$C,F$4)</f>
        <v>0</v>
      </c>
      <c r="G13" s="82">
        <f>SUMIFS('RESULTS INPUT'!$AI:$AI,'RESULTS INPUT'!$I:$I,$A13,'RESULTS INPUT'!$C:$C,G$4)</f>
        <v>0</v>
      </c>
      <c r="H13" s="82">
        <f>SUMIFS('RESULTS INPUT'!$AI:$AI,'RESULTS INPUT'!$I:$I,$A13,'RESULTS INPUT'!$C:$C,H$4)</f>
        <v>0</v>
      </c>
      <c r="I13" s="82">
        <f>SUMIFS('RESULTS INPUT'!$AI:$AI,'RESULTS INPUT'!$I:$I,$A13,'RESULTS INPUT'!$C:$C,I$4)</f>
        <v>0</v>
      </c>
      <c r="J13" s="82">
        <f>SUMIFS('RESULTS INPUT'!$AI:$AI,'RESULTS INPUT'!$I:$I,$A13,'RESULTS INPUT'!$C:$C,J$4)</f>
        <v>0</v>
      </c>
      <c r="K13" s="82">
        <f>SUMIFS('RESULTS INPUT'!$AI:$AI,'RESULTS INPUT'!$I:$I,$A13,'RESULTS INPUT'!$C:$C,K$4)</f>
        <v>0</v>
      </c>
      <c r="L13" s="82">
        <f>SUMIFS('RESULTS INPUT'!$AI:$AI,'RESULTS INPUT'!$I:$I,$A13,'RESULTS INPUT'!$C:$C,L$4)</f>
        <v>0</v>
      </c>
      <c r="M13" s="82">
        <f>SUMIFS('RESULTS INPUT'!$AI:$AI,'RESULTS INPUT'!$I:$I,$A13,'RESULTS INPUT'!$C:$C,M$4)</f>
        <v>0</v>
      </c>
      <c r="N13" s="82">
        <f>SUMIFS('RESULTS INPUT'!$AI:$AI,'RESULTS INPUT'!$I:$I,$A13,'RESULTS INPUT'!$C:$C,N$4)</f>
        <v>0</v>
      </c>
      <c r="O13" s="82">
        <f>SUMIFS('RESULTS INPUT'!$AI:$AI,'RESULTS INPUT'!$I:$I,$A13,'RESULTS INPUT'!$C:$C,O$4)</f>
        <v>0</v>
      </c>
      <c r="P13" s="82">
        <f>SUMIFS('RESULTS INPUT'!$AI:$AI,'RESULTS INPUT'!$I:$I,$A13,'RESULTS INPUT'!$C:$C,P$4)</f>
        <v>0</v>
      </c>
      <c r="Q13" s="82">
        <f>SUMIFS('RESULTS INPUT'!$AI:$AI,'RESULTS INPUT'!$I:$I,$A13,'RESULTS INPUT'!$C:$C,Q$4)</f>
        <v>0</v>
      </c>
      <c r="R13" s="82">
        <f>SUMIFS('RESULTS INPUT'!$AI:$AI,'RESULTS INPUT'!$I:$I,$A13,'RESULTS INPUT'!$C:$C,R$4)</f>
        <v>0</v>
      </c>
      <c r="S13" s="83" t="str">
        <f t="shared" si="0"/>
        <v>No Score</v>
      </c>
      <c r="T13" s="71" t="str">
        <f>IF(S13="No Score","No Score",RANK(S13,$S$5:$S$36,0)+COUNTIF($S$5:S13,S13)-1)</f>
        <v>No Score</v>
      </c>
    </row>
    <row r="14" spans="1:20" x14ac:dyDescent="0.25">
      <c r="A14" s="11">
        <v>10</v>
      </c>
      <c r="B14" s="67" t="str">
        <f>VLOOKUP($A14,LISTS!$A$3:$C$39,2,FALSE)</f>
        <v>Chown</v>
      </c>
      <c r="C14" s="11">
        <f>COUNTIF('TEAMS H1'!B:B,$B14)</f>
        <v>9</v>
      </c>
      <c r="D14" s="11">
        <f>COUNTIFS('TEAMS H1'!B:B,B14,'TEAMS H1'!D:D,"Y")</f>
        <v>0</v>
      </c>
      <c r="F14" s="82">
        <f>SUMIFS('RESULTS INPUT'!$AI:$AI,'RESULTS INPUT'!$I:$I,$A14,'RESULTS INPUT'!$C:$C,F$4)</f>
        <v>0</v>
      </c>
      <c r="G14" s="82">
        <f>SUMIFS('RESULTS INPUT'!$AI:$AI,'RESULTS INPUT'!$I:$I,$A14,'RESULTS INPUT'!$C:$C,G$4)</f>
        <v>0</v>
      </c>
      <c r="H14" s="82">
        <f>SUMIFS('RESULTS INPUT'!$AI:$AI,'RESULTS INPUT'!$I:$I,$A14,'RESULTS INPUT'!$C:$C,H$4)</f>
        <v>0</v>
      </c>
      <c r="I14" s="82">
        <f>SUMIFS('RESULTS INPUT'!$AI:$AI,'RESULTS INPUT'!$I:$I,$A14,'RESULTS INPUT'!$C:$C,I$4)</f>
        <v>0</v>
      </c>
      <c r="J14" s="82">
        <f>SUMIFS('RESULTS INPUT'!$AI:$AI,'RESULTS INPUT'!$I:$I,$A14,'RESULTS INPUT'!$C:$C,J$4)</f>
        <v>0</v>
      </c>
      <c r="K14" s="82">
        <f>SUMIFS('RESULTS INPUT'!$AI:$AI,'RESULTS INPUT'!$I:$I,$A14,'RESULTS INPUT'!$C:$C,K$4)</f>
        <v>38</v>
      </c>
      <c r="L14" s="82">
        <f>SUMIFS('RESULTS INPUT'!$AI:$AI,'RESULTS INPUT'!$I:$I,$A14,'RESULTS INPUT'!$C:$C,L$4)</f>
        <v>0</v>
      </c>
      <c r="M14" s="82">
        <f>SUMIFS('RESULTS INPUT'!$AI:$AI,'RESULTS INPUT'!$I:$I,$A14,'RESULTS INPUT'!$C:$C,M$4)</f>
        <v>0</v>
      </c>
      <c r="N14" s="82">
        <f>SUMIFS('RESULTS INPUT'!$AI:$AI,'RESULTS INPUT'!$I:$I,$A14,'RESULTS INPUT'!$C:$C,N$4)</f>
        <v>0</v>
      </c>
      <c r="O14" s="82">
        <f>SUMIFS('RESULTS INPUT'!$AI:$AI,'RESULTS INPUT'!$I:$I,$A14,'RESULTS INPUT'!$C:$C,O$4)</f>
        <v>0</v>
      </c>
      <c r="P14" s="82">
        <f>SUMIFS('RESULTS INPUT'!$AI:$AI,'RESULTS INPUT'!$I:$I,$A14,'RESULTS INPUT'!$C:$C,P$4)</f>
        <v>0</v>
      </c>
      <c r="Q14" s="82">
        <f>SUMIFS('RESULTS INPUT'!$AI:$AI,'RESULTS INPUT'!$I:$I,$A14,'RESULTS INPUT'!$C:$C,Q$4)</f>
        <v>0</v>
      </c>
      <c r="R14" s="82">
        <f>SUMIFS('RESULTS INPUT'!$AI:$AI,'RESULTS INPUT'!$I:$I,$A14,'RESULTS INPUT'!$C:$C,R$4)</f>
        <v>0</v>
      </c>
      <c r="S14" s="83">
        <f t="shared" si="0"/>
        <v>38</v>
      </c>
      <c r="T14" s="71">
        <f>IF(S14="No Score","No Score",RANK(S14,$S$5:$S$36,0)+COUNTIF($S$5:S14,S14)-1)</f>
        <v>4</v>
      </c>
    </row>
    <row r="15" spans="1:20" x14ac:dyDescent="0.25">
      <c r="A15" s="11">
        <v>11</v>
      </c>
      <c r="B15" s="67" t="str">
        <f>VLOOKUP($A15,LISTS!$A$3:$C$39,2,FALSE)</f>
        <v>Minndo</v>
      </c>
      <c r="C15" s="11">
        <f>COUNTIF('TEAMS H1'!B:B,$B15)</f>
        <v>7</v>
      </c>
      <c r="D15" s="11">
        <f>COUNTIFS('TEAMS H1'!B:B,B15,'TEAMS H1'!D:D,"Y")</f>
        <v>0</v>
      </c>
      <c r="F15" s="82">
        <f>SUMIFS('RESULTS INPUT'!$AI:$AI,'RESULTS INPUT'!$I:$I,$A15,'RESULTS INPUT'!$C:$C,F$4)</f>
        <v>0</v>
      </c>
      <c r="G15" s="82">
        <f>SUMIFS('RESULTS INPUT'!$AI:$AI,'RESULTS INPUT'!$I:$I,$A15,'RESULTS INPUT'!$C:$C,G$4)</f>
        <v>0</v>
      </c>
      <c r="H15" s="82">
        <f>SUMIFS('RESULTS INPUT'!$AI:$AI,'RESULTS INPUT'!$I:$I,$A15,'RESULTS INPUT'!$C:$C,H$4)</f>
        <v>0</v>
      </c>
      <c r="I15" s="82">
        <f>SUMIFS('RESULTS INPUT'!$AI:$AI,'RESULTS INPUT'!$I:$I,$A15,'RESULTS INPUT'!$C:$C,I$4)</f>
        <v>0</v>
      </c>
      <c r="J15" s="82">
        <f>SUMIFS('RESULTS INPUT'!$AI:$AI,'RESULTS INPUT'!$I:$I,$A15,'RESULTS INPUT'!$C:$C,J$4)</f>
        <v>0</v>
      </c>
      <c r="K15" s="82">
        <f>SUMIFS('RESULTS INPUT'!$AI:$AI,'RESULTS INPUT'!$I:$I,$A15,'RESULTS INPUT'!$C:$C,K$4)</f>
        <v>36</v>
      </c>
      <c r="L15" s="82">
        <f>SUMIFS('RESULTS INPUT'!$AI:$AI,'RESULTS INPUT'!$I:$I,$A15,'RESULTS INPUT'!$C:$C,L$4)</f>
        <v>0</v>
      </c>
      <c r="M15" s="82">
        <f>SUMIFS('RESULTS INPUT'!$AI:$AI,'RESULTS INPUT'!$I:$I,$A15,'RESULTS INPUT'!$C:$C,M$4)</f>
        <v>0</v>
      </c>
      <c r="N15" s="82">
        <f>SUMIFS('RESULTS INPUT'!$AI:$AI,'RESULTS INPUT'!$I:$I,$A15,'RESULTS INPUT'!$C:$C,N$4)</f>
        <v>0</v>
      </c>
      <c r="O15" s="82">
        <f>SUMIFS('RESULTS INPUT'!$AI:$AI,'RESULTS INPUT'!$I:$I,$A15,'RESULTS INPUT'!$C:$C,O$4)</f>
        <v>0</v>
      </c>
      <c r="P15" s="82">
        <f>SUMIFS('RESULTS INPUT'!$AI:$AI,'RESULTS INPUT'!$I:$I,$A15,'RESULTS INPUT'!$C:$C,P$4)</f>
        <v>0</v>
      </c>
      <c r="Q15" s="82">
        <f>SUMIFS('RESULTS INPUT'!$AI:$AI,'RESULTS INPUT'!$I:$I,$A15,'RESULTS INPUT'!$C:$C,Q$4)</f>
        <v>0</v>
      </c>
      <c r="R15" s="82">
        <f>SUMIFS('RESULTS INPUT'!$AI:$AI,'RESULTS INPUT'!$I:$I,$A15,'RESULTS INPUT'!$C:$C,R$4)</f>
        <v>0</v>
      </c>
      <c r="S15" s="83">
        <f t="shared" si="0"/>
        <v>36</v>
      </c>
      <c r="T15" s="71">
        <f>IF(S15="No Score","No Score",RANK(S15,$S$5:$S$36,0)+COUNTIF($S$5:S15,S15)-1)</f>
        <v>6</v>
      </c>
    </row>
    <row r="16" spans="1:20" x14ac:dyDescent="0.25">
      <c r="A16" s="11">
        <v>12</v>
      </c>
      <c r="B16" s="67" t="str">
        <f>VLOOKUP($A16,LISTS!$A$3:$C$39,2,FALSE)</f>
        <v>Bevan Gordon</v>
      </c>
      <c r="C16" s="11">
        <f>COUNTIF('TEAMS H1'!B:B,$B16)</f>
        <v>4</v>
      </c>
      <c r="D16" s="11">
        <f>COUNTIFS('TEAMS H1'!B:B,B16,'TEAMS H1'!D:D,"Y")</f>
        <v>1</v>
      </c>
      <c r="F16" s="82">
        <f>SUMIFS('RESULTS INPUT'!$AI:$AI,'RESULTS INPUT'!$I:$I,$A16,'RESULTS INPUT'!$C:$C,F$4)</f>
        <v>0</v>
      </c>
      <c r="G16" s="82">
        <f>SUMIFS('RESULTS INPUT'!$AI:$AI,'RESULTS INPUT'!$I:$I,$A16,'RESULTS INPUT'!$C:$C,G$4)</f>
        <v>0</v>
      </c>
      <c r="H16" s="82">
        <f>SUMIFS('RESULTS INPUT'!$AI:$AI,'RESULTS INPUT'!$I:$I,$A16,'RESULTS INPUT'!$C:$C,H$4)</f>
        <v>0</v>
      </c>
      <c r="I16" s="82">
        <f>SUMIFS('RESULTS INPUT'!$AI:$AI,'RESULTS INPUT'!$I:$I,$A16,'RESULTS INPUT'!$C:$C,I$4)</f>
        <v>0</v>
      </c>
      <c r="J16" s="82">
        <f>SUMIFS('RESULTS INPUT'!$AI:$AI,'RESULTS INPUT'!$I:$I,$A16,'RESULTS INPUT'!$C:$C,J$4)</f>
        <v>0</v>
      </c>
      <c r="K16" s="82">
        <f>SUMIFS('RESULTS INPUT'!$AI:$AI,'RESULTS INPUT'!$I:$I,$A16,'RESULTS INPUT'!$C:$C,K$4)</f>
        <v>0</v>
      </c>
      <c r="L16" s="82">
        <f>SUMIFS('RESULTS INPUT'!$AI:$AI,'RESULTS INPUT'!$I:$I,$A16,'RESULTS INPUT'!$C:$C,L$4)</f>
        <v>0</v>
      </c>
      <c r="M16" s="82">
        <f>SUMIFS('RESULTS INPUT'!$AI:$AI,'RESULTS INPUT'!$I:$I,$A16,'RESULTS INPUT'!$C:$C,M$4)</f>
        <v>0</v>
      </c>
      <c r="N16" s="82">
        <f>SUMIFS('RESULTS INPUT'!$AI:$AI,'RESULTS INPUT'!$I:$I,$A16,'RESULTS INPUT'!$C:$C,N$4)</f>
        <v>0</v>
      </c>
      <c r="O16" s="82">
        <f>SUMIFS('RESULTS INPUT'!$AI:$AI,'RESULTS INPUT'!$I:$I,$A16,'RESULTS INPUT'!$C:$C,O$4)</f>
        <v>0</v>
      </c>
      <c r="P16" s="82">
        <f>SUMIFS('RESULTS INPUT'!$AI:$AI,'RESULTS INPUT'!$I:$I,$A16,'RESULTS INPUT'!$C:$C,P$4)</f>
        <v>0</v>
      </c>
      <c r="Q16" s="82">
        <f>SUMIFS('RESULTS INPUT'!$AI:$AI,'RESULTS INPUT'!$I:$I,$A16,'RESULTS INPUT'!$C:$C,Q$4)</f>
        <v>0</v>
      </c>
      <c r="R16" s="82">
        <f>SUMIFS('RESULTS INPUT'!$AI:$AI,'RESULTS INPUT'!$I:$I,$A16,'RESULTS INPUT'!$C:$C,R$4)</f>
        <v>0</v>
      </c>
      <c r="S16" s="83" t="str">
        <f t="shared" si="0"/>
        <v>No Score</v>
      </c>
      <c r="T16" s="71" t="str">
        <f>IF(S16="No Score","No Score",RANK(S16,$S$5:$S$36,0)+COUNTIF($S$5:S16,S16)-1)</f>
        <v>No Score</v>
      </c>
    </row>
    <row r="17" spans="1:20" x14ac:dyDescent="0.25">
      <c r="A17" s="11">
        <v>13</v>
      </c>
      <c r="B17" s="67" t="str">
        <f>VLOOKUP($A17,LISTS!$A$3:$C$39,2,FALSE)</f>
        <v>Harry Armour</v>
      </c>
      <c r="C17" s="11">
        <f>COUNTIF('TEAMS H1'!B:B,$B17)</f>
        <v>0</v>
      </c>
      <c r="D17" s="11">
        <f>COUNTIFS('TEAMS H1'!B:B,B17,'TEAMS H1'!D:D,"Y")</f>
        <v>0</v>
      </c>
      <c r="F17" s="82">
        <f>SUMIFS('RESULTS INPUT'!$AI:$AI,'RESULTS INPUT'!$I:$I,$A17,'RESULTS INPUT'!$C:$C,F$4)</f>
        <v>0</v>
      </c>
      <c r="G17" s="82">
        <f>SUMIFS('RESULTS INPUT'!$AI:$AI,'RESULTS INPUT'!$I:$I,$A17,'RESULTS INPUT'!$C:$C,G$4)</f>
        <v>0</v>
      </c>
      <c r="H17" s="82">
        <f>SUMIFS('RESULTS INPUT'!$AI:$AI,'RESULTS INPUT'!$I:$I,$A17,'RESULTS INPUT'!$C:$C,H$4)</f>
        <v>0</v>
      </c>
      <c r="I17" s="82">
        <f>SUMIFS('RESULTS INPUT'!$AI:$AI,'RESULTS INPUT'!$I:$I,$A17,'RESULTS INPUT'!$C:$C,I$4)</f>
        <v>0</v>
      </c>
      <c r="J17" s="82">
        <f>SUMIFS('RESULTS INPUT'!$AI:$AI,'RESULTS INPUT'!$I:$I,$A17,'RESULTS INPUT'!$C:$C,J$4)</f>
        <v>0</v>
      </c>
      <c r="K17" s="82">
        <f>SUMIFS('RESULTS INPUT'!$AI:$AI,'RESULTS INPUT'!$I:$I,$A17,'RESULTS INPUT'!$C:$C,K$4)</f>
        <v>0</v>
      </c>
      <c r="L17" s="82">
        <f>SUMIFS('RESULTS INPUT'!$AI:$AI,'RESULTS INPUT'!$I:$I,$A17,'RESULTS INPUT'!$C:$C,L$4)</f>
        <v>0</v>
      </c>
      <c r="M17" s="82">
        <f>SUMIFS('RESULTS INPUT'!$AI:$AI,'RESULTS INPUT'!$I:$I,$A17,'RESULTS INPUT'!$C:$C,M$4)</f>
        <v>0</v>
      </c>
      <c r="N17" s="82">
        <f>SUMIFS('RESULTS INPUT'!$AI:$AI,'RESULTS INPUT'!$I:$I,$A17,'RESULTS INPUT'!$C:$C,N$4)</f>
        <v>0</v>
      </c>
      <c r="O17" s="82">
        <f>SUMIFS('RESULTS INPUT'!$AI:$AI,'RESULTS INPUT'!$I:$I,$A17,'RESULTS INPUT'!$C:$C,O$4)</f>
        <v>0</v>
      </c>
      <c r="P17" s="82">
        <f>SUMIFS('RESULTS INPUT'!$AI:$AI,'RESULTS INPUT'!$I:$I,$A17,'RESULTS INPUT'!$C:$C,P$4)</f>
        <v>0</v>
      </c>
      <c r="Q17" s="82">
        <f>SUMIFS('RESULTS INPUT'!$AI:$AI,'RESULTS INPUT'!$I:$I,$A17,'RESULTS INPUT'!$C:$C,Q$4)</f>
        <v>0</v>
      </c>
      <c r="R17" s="82">
        <f>SUMIFS('RESULTS INPUT'!$AI:$AI,'RESULTS INPUT'!$I:$I,$A17,'RESULTS INPUT'!$C:$C,R$4)</f>
        <v>0</v>
      </c>
      <c r="S17" s="83" t="str">
        <f t="shared" si="0"/>
        <v>No Score</v>
      </c>
      <c r="T17" s="71" t="str">
        <f>IF(S17="No Score","No Score",RANK(S17,$S$5:$S$36,0)+COUNTIF($S$5:S17,S17)-1)</f>
        <v>No Score</v>
      </c>
    </row>
    <row r="18" spans="1:20" x14ac:dyDescent="0.25">
      <c r="A18" s="11">
        <v>14</v>
      </c>
      <c r="B18" s="67" t="str">
        <f>VLOOKUP($A18,LISTS!$A$3:$C$39,2,FALSE)</f>
        <v>KP</v>
      </c>
      <c r="C18" s="11">
        <f>COUNTIF('TEAMS H1'!B:B,$B18)</f>
        <v>0</v>
      </c>
      <c r="D18" s="11">
        <f>COUNTIFS('TEAMS H1'!B:B,B18,'TEAMS H1'!D:D,"Y")</f>
        <v>0</v>
      </c>
      <c r="F18" s="82">
        <f>SUMIFS('RESULTS INPUT'!$AI:$AI,'RESULTS INPUT'!$I:$I,$A18,'RESULTS INPUT'!$C:$C,F$4)</f>
        <v>0</v>
      </c>
      <c r="G18" s="82">
        <f>SUMIFS('RESULTS INPUT'!$AI:$AI,'RESULTS INPUT'!$I:$I,$A18,'RESULTS INPUT'!$C:$C,G$4)</f>
        <v>0</v>
      </c>
      <c r="H18" s="82">
        <f>SUMIFS('RESULTS INPUT'!$AI:$AI,'RESULTS INPUT'!$I:$I,$A18,'RESULTS INPUT'!$C:$C,H$4)</f>
        <v>0</v>
      </c>
      <c r="I18" s="82">
        <f>SUMIFS('RESULTS INPUT'!$AI:$AI,'RESULTS INPUT'!$I:$I,$A18,'RESULTS INPUT'!$C:$C,I$4)</f>
        <v>0</v>
      </c>
      <c r="J18" s="82">
        <f>SUMIFS('RESULTS INPUT'!$AI:$AI,'RESULTS INPUT'!$I:$I,$A18,'RESULTS INPUT'!$C:$C,J$4)</f>
        <v>0</v>
      </c>
      <c r="K18" s="82">
        <f>SUMIFS('RESULTS INPUT'!$AI:$AI,'RESULTS INPUT'!$I:$I,$A18,'RESULTS INPUT'!$C:$C,K$4)</f>
        <v>0</v>
      </c>
      <c r="L18" s="82">
        <f>SUMIFS('RESULTS INPUT'!$AI:$AI,'RESULTS INPUT'!$I:$I,$A18,'RESULTS INPUT'!$C:$C,L$4)</f>
        <v>0</v>
      </c>
      <c r="M18" s="82">
        <f>SUMIFS('RESULTS INPUT'!$AI:$AI,'RESULTS INPUT'!$I:$I,$A18,'RESULTS INPUT'!$C:$C,M$4)</f>
        <v>0</v>
      </c>
      <c r="N18" s="82">
        <f>SUMIFS('RESULTS INPUT'!$AI:$AI,'RESULTS INPUT'!$I:$I,$A18,'RESULTS INPUT'!$C:$C,N$4)</f>
        <v>0</v>
      </c>
      <c r="O18" s="82">
        <f>SUMIFS('RESULTS INPUT'!$AI:$AI,'RESULTS INPUT'!$I:$I,$A18,'RESULTS INPUT'!$C:$C,O$4)</f>
        <v>0</v>
      </c>
      <c r="P18" s="82">
        <f>SUMIFS('RESULTS INPUT'!$AI:$AI,'RESULTS INPUT'!$I:$I,$A18,'RESULTS INPUT'!$C:$C,P$4)</f>
        <v>0</v>
      </c>
      <c r="Q18" s="82">
        <f>SUMIFS('RESULTS INPUT'!$AI:$AI,'RESULTS INPUT'!$I:$I,$A18,'RESULTS INPUT'!$C:$C,Q$4)</f>
        <v>0</v>
      </c>
      <c r="R18" s="82">
        <f>SUMIFS('RESULTS INPUT'!$AI:$AI,'RESULTS INPUT'!$I:$I,$A18,'RESULTS INPUT'!$C:$C,R$4)</f>
        <v>0</v>
      </c>
      <c r="S18" s="83" t="str">
        <f t="shared" si="0"/>
        <v>No Score</v>
      </c>
      <c r="T18" s="71" t="str">
        <f>IF(S18="No Score","No Score",RANK(S18,$S$5:$S$36,0)+COUNTIF($S$5:S18,S18)-1)</f>
        <v>No Score</v>
      </c>
    </row>
    <row r="19" spans="1:20" x14ac:dyDescent="0.25">
      <c r="A19" s="11">
        <v>15</v>
      </c>
      <c r="B19" s="67" t="str">
        <f>VLOOKUP($A19,LISTS!$A$3:$C$39,2,FALSE)</f>
        <v>Will Stacey</v>
      </c>
      <c r="C19" s="11">
        <f>COUNTIF('TEAMS H1'!B:B,$B19)</f>
        <v>0</v>
      </c>
      <c r="D19" s="11">
        <f>COUNTIFS('TEAMS H1'!B:B,B19,'TEAMS H1'!D:D,"Y")</f>
        <v>0</v>
      </c>
      <c r="F19" s="82">
        <f>SUMIFS('RESULTS INPUT'!$AI:$AI,'RESULTS INPUT'!$I:$I,$A19,'RESULTS INPUT'!$C:$C,F$4)</f>
        <v>0</v>
      </c>
      <c r="G19" s="82">
        <f>SUMIFS('RESULTS INPUT'!$AI:$AI,'RESULTS INPUT'!$I:$I,$A19,'RESULTS INPUT'!$C:$C,G$4)</f>
        <v>0</v>
      </c>
      <c r="H19" s="82">
        <f>SUMIFS('RESULTS INPUT'!$AI:$AI,'RESULTS INPUT'!$I:$I,$A19,'RESULTS INPUT'!$C:$C,H$4)</f>
        <v>0</v>
      </c>
      <c r="I19" s="82">
        <f>SUMIFS('RESULTS INPUT'!$AI:$AI,'RESULTS INPUT'!$I:$I,$A19,'RESULTS INPUT'!$C:$C,I$4)</f>
        <v>0</v>
      </c>
      <c r="J19" s="82">
        <f>SUMIFS('RESULTS INPUT'!$AI:$AI,'RESULTS INPUT'!$I:$I,$A19,'RESULTS INPUT'!$C:$C,J$4)</f>
        <v>0</v>
      </c>
      <c r="K19" s="82">
        <f>SUMIFS('RESULTS INPUT'!$AI:$AI,'RESULTS INPUT'!$I:$I,$A19,'RESULTS INPUT'!$C:$C,K$4)</f>
        <v>0</v>
      </c>
      <c r="L19" s="82">
        <f>SUMIFS('RESULTS INPUT'!$AI:$AI,'RESULTS INPUT'!$I:$I,$A19,'RESULTS INPUT'!$C:$C,L$4)</f>
        <v>0</v>
      </c>
      <c r="M19" s="82">
        <f>SUMIFS('RESULTS INPUT'!$AI:$AI,'RESULTS INPUT'!$I:$I,$A19,'RESULTS INPUT'!$C:$C,M$4)</f>
        <v>0</v>
      </c>
      <c r="N19" s="82">
        <f>SUMIFS('RESULTS INPUT'!$AI:$AI,'RESULTS INPUT'!$I:$I,$A19,'RESULTS INPUT'!$C:$C,N$4)</f>
        <v>0</v>
      </c>
      <c r="O19" s="82">
        <f>SUMIFS('RESULTS INPUT'!$AI:$AI,'RESULTS INPUT'!$I:$I,$A19,'RESULTS INPUT'!$C:$C,O$4)</f>
        <v>0</v>
      </c>
      <c r="P19" s="82">
        <f>SUMIFS('RESULTS INPUT'!$AI:$AI,'RESULTS INPUT'!$I:$I,$A19,'RESULTS INPUT'!$C:$C,P$4)</f>
        <v>0</v>
      </c>
      <c r="Q19" s="82">
        <f>SUMIFS('RESULTS INPUT'!$AI:$AI,'RESULTS INPUT'!$I:$I,$A19,'RESULTS INPUT'!$C:$C,Q$4)</f>
        <v>0</v>
      </c>
      <c r="R19" s="82">
        <f>SUMIFS('RESULTS INPUT'!$AI:$AI,'RESULTS INPUT'!$I:$I,$A19,'RESULTS INPUT'!$C:$C,R$4)</f>
        <v>0</v>
      </c>
      <c r="S19" s="83" t="str">
        <f t="shared" si="0"/>
        <v>No Score</v>
      </c>
      <c r="T19" s="71" t="str">
        <f>IF(S19="No Score","No Score",RANK(S19,$S$5:$S$36,0)+COUNTIF($S$5:S19,S19)-1)</f>
        <v>No Score</v>
      </c>
    </row>
    <row r="20" spans="1:20" x14ac:dyDescent="0.25">
      <c r="A20" s="11">
        <v>16</v>
      </c>
      <c r="B20" s="67" t="str">
        <f>VLOOKUP($A20,LISTS!$A$3:$C$39,2,FALSE)</f>
        <v>Barry</v>
      </c>
      <c r="C20" s="11">
        <f>COUNTIF('TEAMS H1'!B:B,$B20)</f>
        <v>0</v>
      </c>
      <c r="D20" s="11">
        <f>COUNTIFS('TEAMS H1'!B:B,B20,'TEAMS H1'!D:D,"Y")</f>
        <v>0</v>
      </c>
      <c r="F20" s="82">
        <f>SUMIFS('RESULTS INPUT'!$AI:$AI,'RESULTS INPUT'!$I:$I,$A20,'RESULTS INPUT'!$C:$C,F$4)</f>
        <v>0</v>
      </c>
      <c r="G20" s="82">
        <f>SUMIFS('RESULTS INPUT'!$AI:$AI,'RESULTS INPUT'!$I:$I,$A20,'RESULTS INPUT'!$C:$C,G$4)</f>
        <v>0</v>
      </c>
      <c r="H20" s="82">
        <f>SUMIFS('RESULTS INPUT'!$AI:$AI,'RESULTS INPUT'!$I:$I,$A20,'RESULTS INPUT'!$C:$C,H$4)</f>
        <v>0</v>
      </c>
      <c r="I20" s="82">
        <f>SUMIFS('RESULTS INPUT'!$AI:$AI,'RESULTS INPUT'!$I:$I,$A20,'RESULTS INPUT'!$C:$C,I$4)</f>
        <v>0</v>
      </c>
      <c r="J20" s="82">
        <f>SUMIFS('RESULTS INPUT'!$AI:$AI,'RESULTS INPUT'!$I:$I,$A20,'RESULTS INPUT'!$C:$C,J$4)</f>
        <v>0</v>
      </c>
      <c r="K20" s="82">
        <f>SUMIFS('RESULTS INPUT'!$AI:$AI,'RESULTS INPUT'!$I:$I,$A20,'RESULTS INPUT'!$C:$C,K$4)</f>
        <v>0</v>
      </c>
      <c r="L20" s="82">
        <f>SUMIFS('RESULTS INPUT'!$AI:$AI,'RESULTS INPUT'!$I:$I,$A20,'RESULTS INPUT'!$C:$C,L$4)</f>
        <v>0</v>
      </c>
      <c r="M20" s="82">
        <f>SUMIFS('RESULTS INPUT'!$AI:$AI,'RESULTS INPUT'!$I:$I,$A20,'RESULTS INPUT'!$C:$C,M$4)</f>
        <v>0</v>
      </c>
      <c r="N20" s="82">
        <f>SUMIFS('RESULTS INPUT'!$AI:$AI,'RESULTS INPUT'!$I:$I,$A20,'RESULTS INPUT'!$C:$C,N$4)</f>
        <v>0</v>
      </c>
      <c r="O20" s="82">
        <f>SUMIFS('RESULTS INPUT'!$AI:$AI,'RESULTS INPUT'!$I:$I,$A20,'RESULTS INPUT'!$C:$C,O$4)</f>
        <v>0</v>
      </c>
      <c r="P20" s="82">
        <f>SUMIFS('RESULTS INPUT'!$AI:$AI,'RESULTS INPUT'!$I:$I,$A20,'RESULTS INPUT'!$C:$C,P$4)</f>
        <v>0</v>
      </c>
      <c r="Q20" s="82">
        <f>SUMIFS('RESULTS INPUT'!$AI:$AI,'RESULTS INPUT'!$I:$I,$A20,'RESULTS INPUT'!$C:$C,Q$4)</f>
        <v>0</v>
      </c>
      <c r="R20" s="82">
        <f>SUMIFS('RESULTS INPUT'!$AI:$AI,'RESULTS INPUT'!$I:$I,$A20,'RESULTS INPUT'!$C:$C,R$4)</f>
        <v>0</v>
      </c>
      <c r="S20" s="83" t="str">
        <f t="shared" si="0"/>
        <v>No Score</v>
      </c>
      <c r="T20" s="71" t="str">
        <f>IF(S20="No Score","No Score",RANK(S20,$S$5:$S$36,0)+COUNTIF($S$5:S20,S20)-1)</f>
        <v>No Score</v>
      </c>
    </row>
    <row r="21" spans="1:20" x14ac:dyDescent="0.25">
      <c r="A21" s="11">
        <v>17</v>
      </c>
      <c r="B21" s="67" t="str">
        <f>VLOOKUP($A21,LISTS!$A$3:$C$39,2,FALSE)</f>
        <v>Rob Sherriff</v>
      </c>
      <c r="C21" s="11">
        <f>COUNTIF('TEAMS H1'!B:B,$B21)</f>
        <v>0</v>
      </c>
      <c r="D21" s="11">
        <f>COUNTIFS('TEAMS H1'!B:B,B21,'TEAMS H1'!D:D,"Y")</f>
        <v>0</v>
      </c>
      <c r="F21" s="82">
        <f>SUMIFS('RESULTS INPUT'!$AI:$AI,'RESULTS INPUT'!$I:$I,$A21,'RESULTS INPUT'!$C:$C,F$4)</f>
        <v>0</v>
      </c>
      <c r="G21" s="82">
        <f>SUMIFS('RESULTS INPUT'!$AI:$AI,'RESULTS INPUT'!$I:$I,$A21,'RESULTS INPUT'!$C:$C,G$4)</f>
        <v>0</v>
      </c>
      <c r="H21" s="82">
        <f>SUMIFS('RESULTS INPUT'!$AI:$AI,'RESULTS INPUT'!$I:$I,$A21,'RESULTS INPUT'!$C:$C,H$4)</f>
        <v>0</v>
      </c>
      <c r="I21" s="82">
        <f>SUMIFS('RESULTS INPUT'!$AI:$AI,'RESULTS INPUT'!$I:$I,$A21,'RESULTS INPUT'!$C:$C,I$4)</f>
        <v>0</v>
      </c>
      <c r="J21" s="82">
        <f>SUMIFS('RESULTS INPUT'!$AI:$AI,'RESULTS INPUT'!$I:$I,$A21,'RESULTS INPUT'!$C:$C,J$4)</f>
        <v>0</v>
      </c>
      <c r="K21" s="82">
        <f>SUMIFS('RESULTS INPUT'!$AI:$AI,'RESULTS INPUT'!$I:$I,$A21,'RESULTS INPUT'!$C:$C,K$4)</f>
        <v>0</v>
      </c>
      <c r="L21" s="82">
        <f>SUMIFS('RESULTS INPUT'!$AI:$AI,'RESULTS INPUT'!$I:$I,$A21,'RESULTS INPUT'!$C:$C,L$4)</f>
        <v>0</v>
      </c>
      <c r="M21" s="82">
        <f>SUMIFS('RESULTS INPUT'!$AI:$AI,'RESULTS INPUT'!$I:$I,$A21,'RESULTS INPUT'!$C:$C,M$4)</f>
        <v>0</v>
      </c>
      <c r="N21" s="82">
        <f>SUMIFS('RESULTS INPUT'!$AI:$AI,'RESULTS INPUT'!$I:$I,$A21,'RESULTS INPUT'!$C:$C,N$4)</f>
        <v>0</v>
      </c>
      <c r="O21" s="82">
        <f>SUMIFS('RESULTS INPUT'!$AI:$AI,'RESULTS INPUT'!$I:$I,$A21,'RESULTS INPUT'!$C:$C,O$4)</f>
        <v>0</v>
      </c>
      <c r="P21" s="82">
        <f>SUMIFS('RESULTS INPUT'!$AI:$AI,'RESULTS INPUT'!$I:$I,$A21,'RESULTS INPUT'!$C:$C,P$4)</f>
        <v>0</v>
      </c>
      <c r="Q21" s="82">
        <f>SUMIFS('RESULTS INPUT'!$AI:$AI,'RESULTS INPUT'!$I:$I,$A21,'RESULTS INPUT'!$C:$C,Q$4)</f>
        <v>0</v>
      </c>
      <c r="R21" s="82">
        <f>SUMIFS('RESULTS INPUT'!$AI:$AI,'RESULTS INPUT'!$I:$I,$A21,'RESULTS INPUT'!$C:$C,R$4)</f>
        <v>0</v>
      </c>
      <c r="S21" s="83" t="str">
        <f t="shared" si="0"/>
        <v>No Score</v>
      </c>
      <c r="T21" s="71" t="str">
        <f>IF(S21="No Score","No Score",RANK(S21,$S$5:$S$36,0)+COUNTIF($S$5:S21,S21)-1)</f>
        <v>No Score</v>
      </c>
    </row>
    <row r="22" spans="1:20" x14ac:dyDescent="0.25">
      <c r="A22" s="11">
        <v>18</v>
      </c>
      <c r="B22" s="67" t="str">
        <f>VLOOKUP($A22,LISTS!$A$3:$C$39,2,FALSE)</f>
        <v>Gary Chenery</v>
      </c>
      <c r="C22" s="11">
        <f>COUNTIF('TEAMS H1'!B:B,$B22)</f>
        <v>0</v>
      </c>
      <c r="D22" s="11">
        <f>COUNTIFS('TEAMS H1'!B:B,B22,'TEAMS H1'!D:D,"Y")</f>
        <v>0</v>
      </c>
      <c r="F22" s="82">
        <f>SUMIFS('RESULTS INPUT'!$AI:$AI,'RESULTS INPUT'!$I:$I,$A22,'RESULTS INPUT'!$C:$C,F$4)</f>
        <v>0</v>
      </c>
      <c r="G22" s="82">
        <f>SUMIFS('RESULTS INPUT'!$AI:$AI,'RESULTS INPUT'!$I:$I,$A22,'RESULTS INPUT'!$C:$C,G$4)</f>
        <v>0</v>
      </c>
      <c r="H22" s="82">
        <f>SUMIFS('RESULTS INPUT'!$AI:$AI,'RESULTS INPUT'!$I:$I,$A22,'RESULTS INPUT'!$C:$C,H$4)</f>
        <v>0</v>
      </c>
      <c r="I22" s="82">
        <f>SUMIFS('RESULTS INPUT'!$AI:$AI,'RESULTS INPUT'!$I:$I,$A22,'RESULTS INPUT'!$C:$C,I$4)</f>
        <v>0</v>
      </c>
      <c r="J22" s="82">
        <f>SUMIFS('RESULTS INPUT'!$AI:$AI,'RESULTS INPUT'!$I:$I,$A22,'RESULTS INPUT'!$C:$C,J$4)</f>
        <v>0</v>
      </c>
      <c r="K22" s="82">
        <f>SUMIFS('RESULTS INPUT'!$AI:$AI,'RESULTS INPUT'!$I:$I,$A22,'RESULTS INPUT'!$C:$C,K$4)</f>
        <v>0</v>
      </c>
      <c r="L22" s="82">
        <f>SUMIFS('RESULTS INPUT'!$AI:$AI,'RESULTS INPUT'!$I:$I,$A22,'RESULTS INPUT'!$C:$C,L$4)</f>
        <v>0</v>
      </c>
      <c r="M22" s="82">
        <f>SUMIFS('RESULTS INPUT'!$AI:$AI,'RESULTS INPUT'!$I:$I,$A22,'RESULTS INPUT'!$C:$C,M$4)</f>
        <v>0</v>
      </c>
      <c r="N22" s="82">
        <f>SUMIFS('RESULTS INPUT'!$AI:$AI,'RESULTS INPUT'!$I:$I,$A22,'RESULTS INPUT'!$C:$C,N$4)</f>
        <v>0</v>
      </c>
      <c r="O22" s="82">
        <f>SUMIFS('RESULTS INPUT'!$AI:$AI,'RESULTS INPUT'!$I:$I,$A22,'RESULTS INPUT'!$C:$C,O$4)</f>
        <v>0</v>
      </c>
      <c r="P22" s="82">
        <f>SUMIFS('RESULTS INPUT'!$AI:$AI,'RESULTS INPUT'!$I:$I,$A22,'RESULTS INPUT'!$C:$C,P$4)</f>
        <v>0</v>
      </c>
      <c r="Q22" s="82">
        <f>SUMIFS('RESULTS INPUT'!$AI:$AI,'RESULTS INPUT'!$I:$I,$A22,'RESULTS INPUT'!$C:$C,Q$4)</f>
        <v>0</v>
      </c>
      <c r="R22" s="82">
        <f>SUMIFS('RESULTS INPUT'!$AI:$AI,'RESULTS INPUT'!$I:$I,$A22,'RESULTS INPUT'!$C:$C,R$4)</f>
        <v>0</v>
      </c>
      <c r="S22" s="83" t="str">
        <f t="shared" si="0"/>
        <v>No Score</v>
      </c>
      <c r="T22" s="71" t="str">
        <f>IF(S22="No Score","No Score",RANK(S22,$S$5:$S$36,0)+COUNTIF($S$5:S22,S22)-1)</f>
        <v>No Score</v>
      </c>
    </row>
    <row r="23" spans="1:20" x14ac:dyDescent="0.25">
      <c r="A23" s="11">
        <v>19</v>
      </c>
      <c r="B23" s="67" t="str">
        <f>VLOOKUP($A23,LISTS!$A$3:$C$39,2,FALSE)</f>
        <v>Jack Cousins</v>
      </c>
      <c r="C23" s="11">
        <f>COUNTIF('TEAMS H1'!B:B,$B23)</f>
        <v>2</v>
      </c>
      <c r="D23" s="11">
        <f>COUNTIFS('TEAMS H1'!B:B,B23,'TEAMS H1'!D:D,"Y")</f>
        <v>1</v>
      </c>
      <c r="F23" s="82">
        <f>SUMIFS('RESULTS INPUT'!$AI:$AI,'RESULTS INPUT'!$I:$I,$A23,'RESULTS INPUT'!$C:$C,F$4)</f>
        <v>0</v>
      </c>
      <c r="G23" s="82">
        <f>SUMIFS('RESULTS INPUT'!$AI:$AI,'RESULTS INPUT'!$I:$I,$A23,'RESULTS INPUT'!$C:$C,G$4)</f>
        <v>0</v>
      </c>
      <c r="H23" s="82">
        <f>SUMIFS('RESULTS INPUT'!$AI:$AI,'RESULTS INPUT'!$I:$I,$A23,'RESULTS INPUT'!$C:$C,H$4)</f>
        <v>0</v>
      </c>
      <c r="I23" s="82">
        <f>SUMIFS('RESULTS INPUT'!$AI:$AI,'RESULTS INPUT'!$I:$I,$A23,'RESULTS INPUT'!$C:$C,I$4)</f>
        <v>0</v>
      </c>
      <c r="J23" s="82">
        <f>SUMIFS('RESULTS INPUT'!$AI:$AI,'RESULTS INPUT'!$I:$I,$A23,'RESULTS INPUT'!$C:$C,J$4)</f>
        <v>0</v>
      </c>
      <c r="K23" s="82">
        <f>SUMIFS('RESULTS INPUT'!$AI:$AI,'RESULTS INPUT'!$I:$I,$A23,'RESULTS INPUT'!$C:$C,K$4)</f>
        <v>236</v>
      </c>
      <c r="L23" s="82">
        <f>SUMIFS('RESULTS INPUT'!$AI:$AI,'RESULTS INPUT'!$I:$I,$A23,'RESULTS INPUT'!$C:$C,L$4)</f>
        <v>0</v>
      </c>
      <c r="M23" s="82">
        <f>SUMIFS('RESULTS INPUT'!$AI:$AI,'RESULTS INPUT'!$I:$I,$A23,'RESULTS INPUT'!$C:$C,M$4)</f>
        <v>0</v>
      </c>
      <c r="N23" s="82">
        <f>SUMIFS('RESULTS INPUT'!$AI:$AI,'RESULTS INPUT'!$I:$I,$A23,'RESULTS INPUT'!$C:$C,N$4)</f>
        <v>0</v>
      </c>
      <c r="O23" s="82">
        <f>SUMIFS('RESULTS INPUT'!$AI:$AI,'RESULTS INPUT'!$I:$I,$A23,'RESULTS INPUT'!$C:$C,O$4)</f>
        <v>0</v>
      </c>
      <c r="P23" s="82">
        <f>SUMIFS('RESULTS INPUT'!$AI:$AI,'RESULTS INPUT'!$I:$I,$A23,'RESULTS INPUT'!$C:$C,P$4)</f>
        <v>0</v>
      </c>
      <c r="Q23" s="82">
        <f>SUMIFS('RESULTS INPUT'!$AI:$AI,'RESULTS INPUT'!$I:$I,$A23,'RESULTS INPUT'!$C:$C,Q$4)</f>
        <v>0</v>
      </c>
      <c r="R23" s="82">
        <f>SUMIFS('RESULTS INPUT'!$AI:$AI,'RESULTS INPUT'!$I:$I,$A23,'RESULTS INPUT'!$C:$C,R$4)</f>
        <v>0</v>
      </c>
      <c r="S23" s="83">
        <f t="shared" si="0"/>
        <v>236</v>
      </c>
      <c r="T23" s="71">
        <f>IF(S23="No Score","No Score",RANK(S23,$S$5:$S$36,0)+COUNTIF($S$5:S23,S23)-1)</f>
        <v>1</v>
      </c>
    </row>
    <row r="24" spans="1:20" x14ac:dyDescent="0.25">
      <c r="A24" s="11">
        <v>20</v>
      </c>
      <c r="B24" s="67" t="str">
        <f>VLOOKUP($A24,LISTS!$A$3:$C$39,2,FALSE)</f>
        <v>Stuart Pacey</v>
      </c>
      <c r="C24" s="11">
        <f>COUNTIF('TEAMS H1'!B:B,$B24)</f>
        <v>0</v>
      </c>
      <c r="D24" s="11">
        <f>COUNTIFS('TEAMS H1'!B:B,B24,'TEAMS H1'!D:D,"Y")</f>
        <v>0</v>
      </c>
      <c r="F24" s="82">
        <f>SUMIFS('RESULTS INPUT'!$AI:$AI,'RESULTS INPUT'!$I:$I,$A24,'RESULTS INPUT'!$C:$C,F$4)</f>
        <v>0</v>
      </c>
      <c r="G24" s="82">
        <f>SUMIFS('RESULTS INPUT'!$AI:$AI,'RESULTS INPUT'!$I:$I,$A24,'RESULTS INPUT'!$C:$C,G$4)</f>
        <v>0</v>
      </c>
      <c r="H24" s="82">
        <f>SUMIFS('RESULTS INPUT'!$AI:$AI,'RESULTS INPUT'!$I:$I,$A24,'RESULTS INPUT'!$C:$C,H$4)</f>
        <v>0</v>
      </c>
      <c r="I24" s="82">
        <f>SUMIFS('RESULTS INPUT'!$AI:$AI,'RESULTS INPUT'!$I:$I,$A24,'RESULTS INPUT'!$C:$C,I$4)</f>
        <v>0</v>
      </c>
      <c r="J24" s="82">
        <f>SUMIFS('RESULTS INPUT'!$AI:$AI,'RESULTS INPUT'!$I:$I,$A24,'RESULTS INPUT'!$C:$C,J$4)</f>
        <v>0</v>
      </c>
      <c r="K24" s="82">
        <f>SUMIFS('RESULTS INPUT'!$AI:$AI,'RESULTS INPUT'!$I:$I,$A24,'RESULTS INPUT'!$C:$C,K$4)</f>
        <v>0</v>
      </c>
      <c r="L24" s="82">
        <f>SUMIFS('RESULTS INPUT'!$AI:$AI,'RESULTS INPUT'!$I:$I,$A24,'RESULTS INPUT'!$C:$C,L$4)</f>
        <v>0</v>
      </c>
      <c r="M24" s="82">
        <f>SUMIFS('RESULTS INPUT'!$AI:$AI,'RESULTS INPUT'!$I:$I,$A24,'RESULTS INPUT'!$C:$C,M$4)</f>
        <v>0</v>
      </c>
      <c r="N24" s="82">
        <f>SUMIFS('RESULTS INPUT'!$AI:$AI,'RESULTS INPUT'!$I:$I,$A24,'RESULTS INPUT'!$C:$C,N$4)</f>
        <v>0</v>
      </c>
      <c r="O24" s="82">
        <f>SUMIFS('RESULTS INPUT'!$AI:$AI,'RESULTS INPUT'!$I:$I,$A24,'RESULTS INPUT'!$C:$C,O$4)</f>
        <v>0</v>
      </c>
      <c r="P24" s="82">
        <f>SUMIFS('RESULTS INPUT'!$AI:$AI,'RESULTS INPUT'!$I:$I,$A24,'RESULTS INPUT'!$C:$C,P$4)</f>
        <v>0</v>
      </c>
      <c r="Q24" s="82">
        <f>SUMIFS('RESULTS INPUT'!$AI:$AI,'RESULTS INPUT'!$I:$I,$A24,'RESULTS INPUT'!$C:$C,Q$4)</f>
        <v>0</v>
      </c>
      <c r="R24" s="82">
        <f>SUMIFS('RESULTS INPUT'!$AI:$AI,'RESULTS INPUT'!$I:$I,$A24,'RESULTS INPUT'!$C:$C,R$4)</f>
        <v>0</v>
      </c>
      <c r="S24" s="83" t="str">
        <f t="shared" si="0"/>
        <v>No Score</v>
      </c>
      <c r="T24" s="71" t="str">
        <f>IF(S24="No Score","No Score",RANK(S24,$S$5:$S$36,0)+COUNTIF($S$5:S24,S24)-1)</f>
        <v>No Score</v>
      </c>
    </row>
    <row r="25" spans="1:20" x14ac:dyDescent="0.25">
      <c r="A25" s="11">
        <v>21</v>
      </c>
      <c r="B25" s="67" t="str">
        <f>VLOOKUP($A25,LISTS!$A$3:$C$39,2,FALSE)</f>
        <v>Additional 3</v>
      </c>
      <c r="C25" s="11">
        <f>COUNTIF('TEAMS H1'!B:B,$B25)</f>
        <v>0</v>
      </c>
      <c r="D25" s="11">
        <f>COUNTIFS('TEAMS H1'!B:B,B25,'TEAMS H1'!D:D,"Y")</f>
        <v>0</v>
      </c>
      <c r="F25" s="82">
        <f>SUMIFS('RESULTS INPUT'!$AI:$AI,'RESULTS INPUT'!$I:$I,$A25,'RESULTS INPUT'!$C:$C,F$4)</f>
        <v>0</v>
      </c>
      <c r="G25" s="82">
        <f>SUMIFS('RESULTS INPUT'!$AI:$AI,'RESULTS INPUT'!$I:$I,$A25,'RESULTS INPUT'!$C:$C,G$4)</f>
        <v>0</v>
      </c>
      <c r="H25" s="82">
        <f>SUMIFS('RESULTS INPUT'!$AI:$AI,'RESULTS INPUT'!$I:$I,$A25,'RESULTS INPUT'!$C:$C,H$4)</f>
        <v>0</v>
      </c>
      <c r="I25" s="82">
        <f>SUMIFS('RESULTS INPUT'!$AI:$AI,'RESULTS INPUT'!$I:$I,$A25,'RESULTS INPUT'!$C:$C,I$4)</f>
        <v>0</v>
      </c>
      <c r="J25" s="82">
        <f>SUMIFS('RESULTS INPUT'!$AI:$AI,'RESULTS INPUT'!$I:$I,$A25,'RESULTS INPUT'!$C:$C,J$4)</f>
        <v>0</v>
      </c>
      <c r="K25" s="82">
        <f>SUMIFS('RESULTS INPUT'!$AI:$AI,'RESULTS INPUT'!$I:$I,$A25,'RESULTS INPUT'!$C:$C,K$4)</f>
        <v>8</v>
      </c>
      <c r="L25" s="82">
        <f>SUMIFS('RESULTS INPUT'!$AI:$AI,'RESULTS INPUT'!$I:$I,$A25,'RESULTS INPUT'!$C:$C,L$4)</f>
        <v>0</v>
      </c>
      <c r="M25" s="82">
        <f>SUMIFS('RESULTS INPUT'!$AI:$AI,'RESULTS INPUT'!$I:$I,$A25,'RESULTS INPUT'!$C:$C,M$4)</f>
        <v>0</v>
      </c>
      <c r="N25" s="82">
        <f>SUMIFS('RESULTS INPUT'!$AI:$AI,'RESULTS INPUT'!$I:$I,$A25,'RESULTS INPUT'!$C:$C,N$4)</f>
        <v>0</v>
      </c>
      <c r="O25" s="82">
        <f>SUMIFS('RESULTS INPUT'!$AI:$AI,'RESULTS INPUT'!$I:$I,$A25,'RESULTS INPUT'!$C:$C,O$4)</f>
        <v>0</v>
      </c>
      <c r="P25" s="82">
        <f>SUMIFS('RESULTS INPUT'!$AI:$AI,'RESULTS INPUT'!$I:$I,$A25,'RESULTS INPUT'!$C:$C,P$4)</f>
        <v>0</v>
      </c>
      <c r="Q25" s="82">
        <f>SUMIFS('RESULTS INPUT'!$AI:$AI,'RESULTS INPUT'!$I:$I,$A25,'RESULTS INPUT'!$C:$C,Q$4)</f>
        <v>0</v>
      </c>
      <c r="R25" s="82">
        <f>SUMIFS('RESULTS INPUT'!$AI:$AI,'RESULTS INPUT'!$I:$I,$A25,'RESULTS INPUT'!$C:$C,R$4)</f>
        <v>0</v>
      </c>
      <c r="S25" s="83">
        <f t="shared" si="0"/>
        <v>8</v>
      </c>
      <c r="T25" s="71">
        <f>IF(S25="No Score","No Score",RANK(S25,$S$5:$S$36,0)+COUNTIF($S$5:S25,S25)-1)</f>
        <v>8</v>
      </c>
    </row>
    <row r="26" spans="1:20" x14ac:dyDescent="0.25">
      <c r="A26" s="11">
        <v>22</v>
      </c>
      <c r="B26" s="67" t="str">
        <f>VLOOKUP($A26,LISTS!$A$3:$C$39,2,FALSE)</f>
        <v>Additional 4</v>
      </c>
      <c r="C26" s="11">
        <f>COUNTIF('TEAMS H1'!B:B,$B26)</f>
        <v>0</v>
      </c>
      <c r="D26" s="11">
        <f>COUNTIFS('TEAMS H1'!B:B,B26,'TEAMS H1'!D:D,"Y")</f>
        <v>0</v>
      </c>
      <c r="F26" s="82">
        <f>SUMIFS('RESULTS INPUT'!$AI:$AI,'RESULTS INPUT'!$I:$I,$A26,'RESULTS INPUT'!$C:$C,F$4)</f>
        <v>0</v>
      </c>
      <c r="G26" s="82">
        <f>SUMIFS('RESULTS INPUT'!$AI:$AI,'RESULTS INPUT'!$I:$I,$A26,'RESULTS INPUT'!$C:$C,G$4)</f>
        <v>0</v>
      </c>
      <c r="H26" s="82">
        <f>SUMIFS('RESULTS INPUT'!$AI:$AI,'RESULTS INPUT'!$I:$I,$A26,'RESULTS INPUT'!$C:$C,H$4)</f>
        <v>0</v>
      </c>
      <c r="I26" s="82">
        <f>SUMIFS('RESULTS INPUT'!$AI:$AI,'RESULTS INPUT'!$I:$I,$A26,'RESULTS INPUT'!$C:$C,I$4)</f>
        <v>0</v>
      </c>
      <c r="J26" s="82">
        <f>SUMIFS('RESULTS INPUT'!$AI:$AI,'RESULTS INPUT'!$I:$I,$A26,'RESULTS INPUT'!$C:$C,J$4)</f>
        <v>0</v>
      </c>
      <c r="K26" s="82">
        <f>SUMIFS('RESULTS INPUT'!$AI:$AI,'RESULTS INPUT'!$I:$I,$A26,'RESULTS INPUT'!$C:$C,K$4)</f>
        <v>0</v>
      </c>
      <c r="L26" s="82">
        <f>SUMIFS('RESULTS INPUT'!$AI:$AI,'RESULTS INPUT'!$I:$I,$A26,'RESULTS INPUT'!$C:$C,L$4)</f>
        <v>0</v>
      </c>
      <c r="M26" s="82">
        <f>SUMIFS('RESULTS INPUT'!$AI:$AI,'RESULTS INPUT'!$I:$I,$A26,'RESULTS INPUT'!$C:$C,M$4)</f>
        <v>0</v>
      </c>
      <c r="N26" s="82">
        <f>SUMIFS('RESULTS INPUT'!$AI:$AI,'RESULTS INPUT'!$I:$I,$A26,'RESULTS INPUT'!$C:$C,N$4)</f>
        <v>0</v>
      </c>
      <c r="O26" s="82">
        <f>SUMIFS('RESULTS INPUT'!$AI:$AI,'RESULTS INPUT'!$I:$I,$A26,'RESULTS INPUT'!$C:$C,O$4)</f>
        <v>0</v>
      </c>
      <c r="P26" s="82">
        <f>SUMIFS('RESULTS INPUT'!$AI:$AI,'RESULTS INPUT'!$I:$I,$A26,'RESULTS INPUT'!$C:$C,P$4)</f>
        <v>0</v>
      </c>
      <c r="Q26" s="82">
        <f>SUMIFS('RESULTS INPUT'!$AI:$AI,'RESULTS INPUT'!$I:$I,$A26,'RESULTS INPUT'!$C:$C,Q$4)</f>
        <v>0</v>
      </c>
      <c r="R26" s="82">
        <f>SUMIFS('RESULTS INPUT'!$AI:$AI,'RESULTS INPUT'!$I:$I,$A26,'RESULTS INPUT'!$C:$C,R$4)</f>
        <v>0</v>
      </c>
      <c r="S26" s="83" t="str">
        <f t="shared" si="0"/>
        <v>No Score</v>
      </c>
      <c r="T26" s="71" t="str">
        <f>IF(S26="No Score","No Score",RANK(S26,$S$5:$S$36,0)+COUNTIF($S$5:S26,S26)-1)</f>
        <v>No Score</v>
      </c>
    </row>
    <row r="27" spans="1:20" x14ac:dyDescent="0.25">
      <c r="A27" s="11">
        <v>23</v>
      </c>
      <c r="B27" s="67" t="str">
        <f>VLOOKUP($A27,LISTS!$A$3:$C$39,2,FALSE)</f>
        <v>Additional 5</v>
      </c>
      <c r="C27" s="11">
        <f>COUNTIF('TEAMS H1'!B:B,$B27)</f>
        <v>0</v>
      </c>
      <c r="D27" s="11">
        <f>COUNTIFS('TEAMS H1'!B:B,B27,'TEAMS H1'!D:D,"Y")</f>
        <v>0</v>
      </c>
      <c r="F27" s="82">
        <f>SUMIFS('RESULTS INPUT'!$AI:$AI,'RESULTS INPUT'!$I:$I,$A27,'RESULTS INPUT'!$C:$C,F$4)</f>
        <v>0</v>
      </c>
      <c r="G27" s="82">
        <f>SUMIFS('RESULTS INPUT'!$AI:$AI,'RESULTS INPUT'!$I:$I,$A27,'RESULTS INPUT'!$C:$C,G$4)</f>
        <v>0</v>
      </c>
      <c r="H27" s="82">
        <f>SUMIFS('RESULTS INPUT'!$AI:$AI,'RESULTS INPUT'!$I:$I,$A27,'RESULTS INPUT'!$C:$C,H$4)</f>
        <v>0</v>
      </c>
      <c r="I27" s="82">
        <f>SUMIFS('RESULTS INPUT'!$AI:$AI,'RESULTS INPUT'!$I:$I,$A27,'RESULTS INPUT'!$C:$C,I$4)</f>
        <v>0</v>
      </c>
      <c r="J27" s="82">
        <f>SUMIFS('RESULTS INPUT'!$AI:$AI,'RESULTS INPUT'!$I:$I,$A27,'RESULTS INPUT'!$C:$C,J$4)</f>
        <v>0</v>
      </c>
      <c r="K27" s="82">
        <f>SUMIFS('RESULTS INPUT'!$AI:$AI,'RESULTS INPUT'!$I:$I,$A27,'RESULTS INPUT'!$C:$C,K$4)</f>
        <v>0</v>
      </c>
      <c r="L27" s="82">
        <f>SUMIFS('RESULTS INPUT'!$AI:$AI,'RESULTS INPUT'!$I:$I,$A27,'RESULTS INPUT'!$C:$C,L$4)</f>
        <v>0</v>
      </c>
      <c r="M27" s="82">
        <f>SUMIFS('RESULTS INPUT'!$AI:$AI,'RESULTS INPUT'!$I:$I,$A27,'RESULTS INPUT'!$C:$C,M$4)</f>
        <v>0</v>
      </c>
      <c r="N27" s="82">
        <f>SUMIFS('RESULTS INPUT'!$AI:$AI,'RESULTS INPUT'!$I:$I,$A27,'RESULTS INPUT'!$C:$C,N$4)</f>
        <v>0</v>
      </c>
      <c r="O27" s="82">
        <f>SUMIFS('RESULTS INPUT'!$AI:$AI,'RESULTS INPUT'!$I:$I,$A27,'RESULTS INPUT'!$C:$C,O$4)</f>
        <v>0</v>
      </c>
      <c r="P27" s="82">
        <f>SUMIFS('RESULTS INPUT'!$AI:$AI,'RESULTS INPUT'!$I:$I,$A27,'RESULTS INPUT'!$C:$C,P$4)</f>
        <v>0</v>
      </c>
      <c r="Q27" s="82">
        <f>SUMIFS('RESULTS INPUT'!$AI:$AI,'RESULTS INPUT'!$I:$I,$A27,'RESULTS INPUT'!$C:$C,Q$4)</f>
        <v>0</v>
      </c>
      <c r="R27" s="82">
        <f>SUMIFS('RESULTS INPUT'!$AI:$AI,'RESULTS INPUT'!$I:$I,$A27,'RESULTS INPUT'!$C:$C,R$4)</f>
        <v>0</v>
      </c>
      <c r="S27" s="83" t="str">
        <f t="shared" si="0"/>
        <v>No Score</v>
      </c>
      <c r="T27" s="71" t="str">
        <f>IF(S27="No Score","No Score",RANK(S27,$S$5:$S$36,0)+COUNTIF($S$5:S27,S27)-1)</f>
        <v>No Score</v>
      </c>
    </row>
    <row r="28" spans="1:20" x14ac:dyDescent="0.25">
      <c r="A28" s="11">
        <v>24</v>
      </c>
      <c r="B28" s="67" t="str">
        <f>VLOOKUP($A28,LISTS!$A$3:$C$39,2,FALSE)</f>
        <v>Additional 6</v>
      </c>
      <c r="C28" s="11">
        <f>COUNTIF('TEAMS H1'!B:B,$B28)</f>
        <v>0</v>
      </c>
      <c r="D28" s="11">
        <f>COUNTIFS('TEAMS H1'!B:B,B28,'TEAMS H1'!D:D,"Y")</f>
        <v>0</v>
      </c>
      <c r="F28" s="82">
        <f>SUMIFS('RESULTS INPUT'!$AI:$AI,'RESULTS INPUT'!$I:$I,$A28,'RESULTS INPUT'!$C:$C,F$4)</f>
        <v>0</v>
      </c>
      <c r="G28" s="82">
        <f>SUMIFS('RESULTS INPUT'!$AI:$AI,'RESULTS INPUT'!$I:$I,$A28,'RESULTS INPUT'!$C:$C,G$4)</f>
        <v>0</v>
      </c>
      <c r="H28" s="82">
        <f>SUMIFS('RESULTS INPUT'!$AI:$AI,'RESULTS INPUT'!$I:$I,$A28,'RESULTS INPUT'!$C:$C,H$4)</f>
        <v>0</v>
      </c>
      <c r="I28" s="82">
        <f>SUMIFS('RESULTS INPUT'!$AI:$AI,'RESULTS INPUT'!$I:$I,$A28,'RESULTS INPUT'!$C:$C,I$4)</f>
        <v>0</v>
      </c>
      <c r="J28" s="82">
        <f>SUMIFS('RESULTS INPUT'!$AI:$AI,'RESULTS INPUT'!$I:$I,$A28,'RESULTS INPUT'!$C:$C,J$4)</f>
        <v>0</v>
      </c>
      <c r="K28" s="82">
        <f>SUMIFS('RESULTS INPUT'!$AI:$AI,'RESULTS INPUT'!$I:$I,$A28,'RESULTS INPUT'!$C:$C,K$4)</f>
        <v>0</v>
      </c>
      <c r="L28" s="82">
        <f>SUMIFS('RESULTS INPUT'!$AI:$AI,'RESULTS INPUT'!$I:$I,$A28,'RESULTS INPUT'!$C:$C,L$4)</f>
        <v>0</v>
      </c>
      <c r="M28" s="82">
        <f>SUMIFS('RESULTS INPUT'!$AI:$AI,'RESULTS INPUT'!$I:$I,$A28,'RESULTS INPUT'!$C:$C,M$4)</f>
        <v>0</v>
      </c>
      <c r="N28" s="82">
        <f>SUMIFS('RESULTS INPUT'!$AI:$AI,'RESULTS INPUT'!$I:$I,$A28,'RESULTS INPUT'!$C:$C,N$4)</f>
        <v>0</v>
      </c>
      <c r="O28" s="82">
        <f>SUMIFS('RESULTS INPUT'!$AI:$AI,'RESULTS INPUT'!$I:$I,$A28,'RESULTS INPUT'!$C:$C,O$4)</f>
        <v>0</v>
      </c>
      <c r="P28" s="82">
        <f>SUMIFS('RESULTS INPUT'!$AI:$AI,'RESULTS INPUT'!$I:$I,$A28,'RESULTS INPUT'!$C:$C,P$4)</f>
        <v>0</v>
      </c>
      <c r="Q28" s="82">
        <f>SUMIFS('RESULTS INPUT'!$AI:$AI,'RESULTS INPUT'!$I:$I,$A28,'RESULTS INPUT'!$C:$C,Q$4)</f>
        <v>0</v>
      </c>
      <c r="R28" s="82">
        <f>SUMIFS('RESULTS INPUT'!$AI:$AI,'RESULTS INPUT'!$I:$I,$A28,'RESULTS INPUT'!$C:$C,R$4)</f>
        <v>0</v>
      </c>
      <c r="S28" s="83" t="str">
        <f t="shared" si="0"/>
        <v>No Score</v>
      </c>
      <c r="T28" s="71" t="str">
        <f>IF(S28="No Score","No Score",RANK(S28,$S$5:$S$36,0)+COUNTIF($S$5:S28,S28)-1)</f>
        <v>No Score</v>
      </c>
    </row>
    <row r="29" spans="1:20" x14ac:dyDescent="0.25">
      <c r="A29" s="11">
        <v>25</v>
      </c>
      <c r="B29" s="67" t="str">
        <f>VLOOKUP($A29,LISTS!$A$3:$C$39,2,FALSE)</f>
        <v>Additional 7</v>
      </c>
      <c r="C29" s="11">
        <f>COUNTIF('TEAMS H1'!B:B,$B29)</f>
        <v>0</v>
      </c>
      <c r="D29" s="11">
        <f>COUNTIFS('TEAMS H1'!B:B,B29,'TEAMS H1'!D:D,"Y")</f>
        <v>0</v>
      </c>
      <c r="F29" s="82">
        <f>SUMIFS('RESULTS INPUT'!$AI:$AI,'RESULTS INPUT'!$I:$I,$A29,'RESULTS INPUT'!$C:$C,F$4)</f>
        <v>0</v>
      </c>
      <c r="G29" s="82">
        <f>SUMIFS('RESULTS INPUT'!$AI:$AI,'RESULTS INPUT'!$I:$I,$A29,'RESULTS INPUT'!$C:$C,G$4)</f>
        <v>0</v>
      </c>
      <c r="H29" s="82">
        <f>SUMIFS('RESULTS INPUT'!$AI:$AI,'RESULTS INPUT'!$I:$I,$A29,'RESULTS INPUT'!$C:$C,H$4)</f>
        <v>0</v>
      </c>
      <c r="I29" s="82">
        <f>SUMIFS('RESULTS INPUT'!$AI:$AI,'RESULTS INPUT'!$I:$I,$A29,'RESULTS INPUT'!$C:$C,I$4)</f>
        <v>0</v>
      </c>
      <c r="J29" s="82">
        <f>SUMIFS('RESULTS INPUT'!$AI:$AI,'RESULTS INPUT'!$I:$I,$A29,'RESULTS INPUT'!$C:$C,J$4)</f>
        <v>0</v>
      </c>
      <c r="K29" s="82">
        <f>SUMIFS('RESULTS INPUT'!$AI:$AI,'RESULTS INPUT'!$I:$I,$A29,'RESULTS INPUT'!$C:$C,K$4)</f>
        <v>0</v>
      </c>
      <c r="L29" s="82">
        <f>SUMIFS('RESULTS INPUT'!$AI:$AI,'RESULTS INPUT'!$I:$I,$A29,'RESULTS INPUT'!$C:$C,L$4)</f>
        <v>0</v>
      </c>
      <c r="M29" s="82">
        <f>SUMIFS('RESULTS INPUT'!$AI:$AI,'RESULTS INPUT'!$I:$I,$A29,'RESULTS INPUT'!$C:$C,M$4)</f>
        <v>0</v>
      </c>
      <c r="N29" s="82">
        <f>SUMIFS('RESULTS INPUT'!$AI:$AI,'RESULTS INPUT'!$I:$I,$A29,'RESULTS INPUT'!$C:$C,N$4)</f>
        <v>0</v>
      </c>
      <c r="O29" s="82">
        <f>SUMIFS('RESULTS INPUT'!$AI:$AI,'RESULTS INPUT'!$I:$I,$A29,'RESULTS INPUT'!$C:$C,O$4)</f>
        <v>0</v>
      </c>
      <c r="P29" s="82">
        <f>SUMIFS('RESULTS INPUT'!$AI:$AI,'RESULTS INPUT'!$I:$I,$A29,'RESULTS INPUT'!$C:$C,P$4)</f>
        <v>0</v>
      </c>
      <c r="Q29" s="82">
        <f>SUMIFS('RESULTS INPUT'!$AI:$AI,'RESULTS INPUT'!$I:$I,$A29,'RESULTS INPUT'!$C:$C,Q$4)</f>
        <v>0</v>
      </c>
      <c r="R29" s="82">
        <f>SUMIFS('RESULTS INPUT'!$AI:$AI,'RESULTS INPUT'!$I:$I,$A29,'RESULTS INPUT'!$C:$C,R$4)</f>
        <v>0</v>
      </c>
      <c r="S29" s="83" t="str">
        <f t="shared" si="0"/>
        <v>No Score</v>
      </c>
      <c r="T29" s="71" t="str">
        <f>IF(S29="No Score","No Score",RANK(S29,$S$5:$S$36,0)+COUNTIF($S$5:S29,S29)-1)</f>
        <v>No Score</v>
      </c>
    </row>
    <row r="30" spans="1:20" x14ac:dyDescent="0.25">
      <c r="A30" s="11">
        <v>26</v>
      </c>
      <c r="B30" s="67" t="str">
        <f>VLOOKUP($A30,LISTS!$A$3:$C$39,2,FALSE)</f>
        <v>Additional 8</v>
      </c>
      <c r="C30" s="11">
        <f>COUNTIF('TEAMS H1'!B:B,$B30)</f>
        <v>0</v>
      </c>
      <c r="D30" s="11">
        <f>COUNTIFS('TEAMS H1'!B:B,B30,'TEAMS H1'!D:D,"Y")</f>
        <v>0</v>
      </c>
      <c r="F30" s="82">
        <f>SUMIFS('RESULTS INPUT'!$AI:$AI,'RESULTS INPUT'!$I:$I,$A30,'RESULTS INPUT'!$C:$C,F$4)</f>
        <v>0</v>
      </c>
      <c r="G30" s="82">
        <f>SUMIFS('RESULTS INPUT'!$AI:$AI,'RESULTS INPUT'!$I:$I,$A30,'RESULTS INPUT'!$C:$C,G$4)</f>
        <v>0</v>
      </c>
      <c r="H30" s="82">
        <f>SUMIFS('RESULTS INPUT'!$AI:$AI,'RESULTS INPUT'!$I:$I,$A30,'RESULTS INPUT'!$C:$C,H$4)</f>
        <v>0</v>
      </c>
      <c r="I30" s="82">
        <f>SUMIFS('RESULTS INPUT'!$AI:$AI,'RESULTS INPUT'!$I:$I,$A30,'RESULTS INPUT'!$C:$C,I$4)</f>
        <v>0</v>
      </c>
      <c r="J30" s="82">
        <f>SUMIFS('RESULTS INPUT'!$AI:$AI,'RESULTS INPUT'!$I:$I,$A30,'RESULTS INPUT'!$C:$C,J$4)</f>
        <v>0</v>
      </c>
      <c r="K30" s="82">
        <f>SUMIFS('RESULTS INPUT'!$AI:$AI,'RESULTS INPUT'!$I:$I,$A30,'RESULTS INPUT'!$C:$C,K$4)</f>
        <v>0</v>
      </c>
      <c r="L30" s="82">
        <f>SUMIFS('RESULTS INPUT'!$AI:$AI,'RESULTS INPUT'!$I:$I,$A30,'RESULTS INPUT'!$C:$C,L$4)</f>
        <v>0</v>
      </c>
      <c r="M30" s="82">
        <f>SUMIFS('RESULTS INPUT'!$AI:$AI,'RESULTS INPUT'!$I:$I,$A30,'RESULTS INPUT'!$C:$C,M$4)</f>
        <v>0</v>
      </c>
      <c r="N30" s="82">
        <f>SUMIFS('RESULTS INPUT'!$AI:$AI,'RESULTS INPUT'!$I:$I,$A30,'RESULTS INPUT'!$C:$C,N$4)</f>
        <v>0</v>
      </c>
      <c r="O30" s="82">
        <f>SUMIFS('RESULTS INPUT'!$AI:$AI,'RESULTS INPUT'!$I:$I,$A30,'RESULTS INPUT'!$C:$C,O$4)</f>
        <v>0</v>
      </c>
      <c r="P30" s="82">
        <f>SUMIFS('RESULTS INPUT'!$AI:$AI,'RESULTS INPUT'!$I:$I,$A30,'RESULTS INPUT'!$C:$C,P$4)</f>
        <v>0</v>
      </c>
      <c r="Q30" s="82">
        <f>SUMIFS('RESULTS INPUT'!$AI:$AI,'RESULTS INPUT'!$I:$I,$A30,'RESULTS INPUT'!$C:$C,Q$4)</f>
        <v>0</v>
      </c>
      <c r="R30" s="82">
        <f>SUMIFS('RESULTS INPUT'!$AI:$AI,'RESULTS INPUT'!$I:$I,$A30,'RESULTS INPUT'!$C:$C,R$4)</f>
        <v>0</v>
      </c>
      <c r="S30" s="83" t="str">
        <f t="shared" si="0"/>
        <v>No Score</v>
      </c>
      <c r="T30" s="71" t="str">
        <f>IF(S30="No Score","No Score",RANK(S30,$S$5:$S$36,0)+COUNTIF($S$5:S30,S30)-1)</f>
        <v>No Score</v>
      </c>
    </row>
    <row r="31" spans="1:20" x14ac:dyDescent="0.25">
      <c r="A31" s="11">
        <v>27</v>
      </c>
      <c r="B31" s="67" t="str">
        <f>VLOOKUP($A31,LISTS!$A$3:$C$39,2,FALSE)</f>
        <v>Additional 9</v>
      </c>
      <c r="C31" s="11">
        <f>COUNTIF('TEAMS H1'!B:B,$B31)</f>
        <v>0</v>
      </c>
      <c r="D31" s="11">
        <f>COUNTIFS('TEAMS H1'!B:B,B31,'TEAMS H1'!D:D,"Y")</f>
        <v>0</v>
      </c>
      <c r="F31" s="82">
        <f>SUMIFS('RESULTS INPUT'!$AI:$AI,'RESULTS INPUT'!$I:$I,$A31,'RESULTS INPUT'!$C:$C,F$4)</f>
        <v>0</v>
      </c>
      <c r="G31" s="82">
        <f>SUMIFS('RESULTS INPUT'!$AI:$AI,'RESULTS INPUT'!$I:$I,$A31,'RESULTS INPUT'!$C:$C,G$4)</f>
        <v>0</v>
      </c>
      <c r="H31" s="82">
        <f>SUMIFS('RESULTS INPUT'!$AI:$AI,'RESULTS INPUT'!$I:$I,$A31,'RESULTS INPUT'!$C:$C,H$4)</f>
        <v>0</v>
      </c>
      <c r="I31" s="82">
        <f>SUMIFS('RESULTS INPUT'!$AI:$AI,'RESULTS INPUT'!$I:$I,$A31,'RESULTS INPUT'!$C:$C,I$4)</f>
        <v>0</v>
      </c>
      <c r="J31" s="82">
        <f>SUMIFS('RESULTS INPUT'!$AI:$AI,'RESULTS INPUT'!$I:$I,$A31,'RESULTS INPUT'!$C:$C,J$4)</f>
        <v>0</v>
      </c>
      <c r="K31" s="82">
        <f>SUMIFS('RESULTS INPUT'!$AI:$AI,'RESULTS INPUT'!$I:$I,$A31,'RESULTS INPUT'!$C:$C,K$4)</f>
        <v>0</v>
      </c>
      <c r="L31" s="82">
        <f>SUMIFS('RESULTS INPUT'!$AI:$AI,'RESULTS INPUT'!$I:$I,$A31,'RESULTS INPUT'!$C:$C,L$4)</f>
        <v>0</v>
      </c>
      <c r="M31" s="82">
        <f>SUMIFS('RESULTS INPUT'!$AI:$AI,'RESULTS INPUT'!$I:$I,$A31,'RESULTS INPUT'!$C:$C,M$4)</f>
        <v>0</v>
      </c>
      <c r="N31" s="82">
        <f>SUMIFS('RESULTS INPUT'!$AI:$AI,'RESULTS INPUT'!$I:$I,$A31,'RESULTS INPUT'!$C:$C,N$4)</f>
        <v>0</v>
      </c>
      <c r="O31" s="82">
        <f>SUMIFS('RESULTS INPUT'!$AI:$AI,'RESULTS INPUT'!$I:$I,$A31,'RESULTS INPUT'!$C:$C,O$4)</f>
        <v>0</v>
      </c>
      <c r="P31" s="82">
        <f>SUMIFS('RESULTS INPUT'!$AI:$AI,'RESULTS INPUT'!$I:$I,$A31,'RESULTS INPUT'!$C:$C,P$4)</f>
        <v>0</v>
      </c>
      <c r="Q31" s="82">
        <f>SUMIFS('RESULTS INPUT'!$AI:$AI,'RESULTS INPUT'!$I:$I,$A31,'RESULTS INPUT'!$C:$C,Q$4)</f>
        <v>0</v>
      </c>
      <c r="R31" s="82">
        <f>SUMIFS('RESULTS INPUT'!$AI:$AI,'RESULTS INPUT'!$I:$I,$A31,'RESULTS INPUT'!$C:$C,R$4)</f>
        <v>0</v>
      </c>
      <c r="S31" s="83" t="str">
        <f t="shared" si="0"/>
        <v>No Score</v>
      </c>
      <c r="T31" s="71" t="str">
        <f>IF(S31="No Score","No Score",RANK(S31,$S$5:$S$36,0)+COUNTIF($S$5:S31,S31)-1)</f>
        <v>No Score</v>
      </c>
    </row>
    <row r="32" spans="1:20" x14ac:dyDescent="0.25">
      <c r="A32" s="11">
        <v>28</v>
      </c>
      <c r="B32" s="67" t="str">
        <f>VLOOKUP($A32,LISTS!$A$3:$C$39,2,FALSE)</f>
        <v>Additional 10</v>
      </c>
      <c r="C32" s="11">
        <f>COUNTIF('TEAMS H1'!B:B,$B32)</f>
        <v>0</v>
      </c>
      <c r="D32" s="11">
        <f>COUNTIFS('TEAMS H1'!B:B,B32,'TEAMS H1'!D:D,"Y")</f>
        <v>0</v>
      </c>
      <c r="F32" s="82">
        <f>SUMIFS('RESULTS INPUT'!$AI:$AI,'RESULTS INPUT'!$I:$I,$A32,'RESULTS INPUT'!$C:$C,F$4)</f>
        <v>0</v>
      </c>
      <c r="G32" s="82">
        <f>SUMIFS('RESULTS INPUT'!$AI:$AI,'RESULTS INPUT'!$I:$I,$A32,'RESULTS INPUT'!$C:$C,G$4)</f>
        <v>0</v>
      </c>
      <c r="H32" s="82">
        <f>SUMIFS('RESULTS INPUT'!$AI:$AI,'RESULTS INPUT'!$I:$I,$A32,'RESULTS INPUT'!$C:$C,H$4)</f>
        <v>0</v>
      </c>
      <c r="I32" s="82">
        <f>SUMIFS('RESULTS INPUT'!$AI:$AI,'RESULTS INPUT'!$I:$I,$A32,'RESULTS INPUT'!$C:$C,I$4)</f>
        <v>0</v>
      </c>
      <c r="J32" s="82">
        <f>SUMIFS('RESULTS INPUT'!$AI:$AI,'RESULTS INPUT'!$I:$I,$A32,'RESULTS INPUT'!$C:$C,J$4)</f>
        <v>0</v>
      </c>
      <c r="K32" s="82">
        <f>SUMIFS('RESULTS INPUT'!$AI:$AI,'RESULTS INPUT'!$I:$I,$A32,'RESULTS INPUT'!$C:$C,K$4)</f>
        <v>0</v>
      </c>
      <c r="L32" s="82">
        <f>SUMIFS('RESULTS INPUT'!$AI:$AI,'RESULTS INPUT'!$I:$I,$A32,'RESULTS INPUT'!$C:$C,L$4)</f>
        <v>0</v>
      </c>
      <c r="M32" s="82">
        <f>SUMIFS('RESULTS INPUT'!$AI:$AI,'RESULTS INPUT'!$I:$I,$A32,'RESULTS INPUT'!$C:$C,M$4)</f>
        <v>0</v>
      </c>
      <c r="N32" s="82">
        <f>SUMIFS('RESULTS INPUT'!$AI:$AI,'RESULTS INPUT'!$I:$I,$A32,'RESULTS INPUT'!$C:$C,N$4)</f>
        <v>0</v>
      </c>
      <c r="O32" s="82">
        <f>SUMIFS('RESULTS INPUT'!$AI:$AI,'RESULTS INPUT'!$I:$I,$A32,'RESULTS INPUT'!$C:$C,O$4)</f>
        <v>0</v>
      </c>
      <c r="P32" s="82">
        <f>SUMIFS('RESULTS INPUT'!$AI:$AI,'RESULTS INPUT'!$I:$I,$A32,'RESULTS INPUT'!$C:$C,P$4)</f>
        <v>0</v>
      </c>
      <c r="Q32" s="82">
        <f>SUMIFS('RESULTS INPUT'!$AI:$AI,'RESULTS INPUT'!$I:$I,$A32,'RESULTS INPUT'!$C:$C,Q$4)</f>
        <v>0</v>
      </c>
      <c r="R32" s="82">
        <f>SUMIFS('RESULTS INPUT'!$AI:$AI,'RESULTS INPUT'!$I:$I,$A32,'RESULTS INPUT'!$C:$C,R$4)</f>
        <v>0</v>
      </c>
      <c r="S32" s="83" t="str">
        <f t="shared" si="0"/>
        <v>No Score</v>
      </c>
      <c r="T32" s="71" t="str">
        <f>IF(S32="No Score","No Score",RANK(S32,$S$5:$S$36,0)+COUNTIF($S$5:S32,S32)-1)</f>
        <v>No Score</v>
      </c>
    </row>
    <row r="33" spans="1:20" x14ac:dyDescent="0.25">
      <c r="A33" s="11">
        <v>29</v>
      </c>
      <c r="B33" s="67" t="str">
        <f>VLOOKUP($A33,LISTS!$A$3:$C$39,2,FALSE)</f>
        <v>Additional 11</v>
      </c>
      <c r="C33" s="11">
        <f>COUNTIF('TEAMS H1'!B:B,$B33)</f>
        <v>0</v>
      </c>
      <c r="D33" s="11">
        <f>COUNTIFS('TEAMS H1'!B:B,B33,'TEAMS H1'!D:D,"Y")</f>
        <v>0</v>
      </c>
      <c r="F33" s="82">
        <f>SUMIFS('RESULTS INPUT'!$AI:$AI,'RESULTS INPUT'!$I:$I,$A33,'RESULTS INPUT'!$C:$C,F$4)</f>
        <v>0</v>
      </c>
      <c r="G33" s="82">
        <f>SUMIFS('RESULTS INPUT'!$AI:$AI,'RESULTS INPUT'!$I:$I,$A33,'RESULTS INPUT'!$C:$C,G$4)</f>
        <v>0</v>
      </c>
      <c r="H33" s="82">
        <f>SUMIFS('RESULTS INPUT'!$AI:$AI,'RESULTS INPUT'!$I:$I,$A33,'RESULTS INPUT'!$C:$C,H$4)</f>
        <v>0</v>
      </c>
      <c r="I33" s="82">
        <f>SUMIFS('RESULTS INPUT'!$AI:$AI,'RESULTS INPUT'!$I:$I,$A33,'RESULTS INPUT'!$C:$C,I$4)</f>
        <v>0</v>
      </c>
      <c r="J33" s="82">
        <f>SUMIFS('RESULTS INPUT'!$AI:$AI,'RESULTS INPUT'!$I:$I,$A33,'RESULTS INPUT'!$C:$C,J$4)</f>
        <v>0</v>
      </c>
      <c r="K33" s="82">
        <f>SUMIFS('RESULTS INPUT'!$AI:$AI,'RESULTS INPUT'!$I:$I,$A33,'RESULTS INPUT'!$C:$C,K$4)</f>
        <v>0</v>
      </c>
      <c r="L33" s="82">
        <f>SUMIFS('RESULTS INPUT'!$AI:$AI,'RESULTS INPUT'!$I:$I,$A33,'RESULTS INPUT'!$C:$C,L$4)</f>
        <v>0</v>
      </c>
      <c r="M33" s="82">
        <f>SUMIFS('RESULTS INPUT'!$AI:$AI,'RESULTS INPUT'!$I:$I,$A33,'RESULTS INPUT'!$C:$C,M$4)</f>
        <v>0</v>
      </c>
      <c r="N33" s="82">
        <f>SUMIFS('RESULTS INPUT'!$AI:$AI,'RESULTS INPUT'!$I:$I,$A33,'RESULTS INPUT'!$C:$C,N$4)</f>
        <v>0</v>
      </c>
      <c r="O33" s="82">
        <f>SUMIFS('RESULTS INPUT'!$AI:$AI,'RESULTS INPUT'!$I:$I,$A33,'RESULTS INPUT'!$C:$C,O$4)</f>
        <v>0</v>
      </c>
      <c r="P33" s="82">
        <f>SUMIFS('RESULTS INPUT'!$AI:$AI,'RESULTS INPUT'!$I:$I,$A33,'RESULTS INPUT'!$C:$C,P$4)</f>
        <v>0</v>
      </c>
      <c r="Q33" s="82">
        <f>SUMIFS('RESULTS INPUT'!$AI:$AI,'RESULTS INPUT'!$I:$I,$A33,'RESULTS INPUT'!$C:$C,Q$4)</f>
        <v>0</v>
      </c>
      <c r="R33" s="82">
        <f>SUMIFS('RESULTS INPUT'!$AI:$AI,'RESULTS INPUT'!$I:$I,$A33,'RESULTS INPUT'!$C:$C,R$4)</f>
        <v>0</v>
      </c>
      <c r="S33" s="83" t="str">
        <f t="shared" si="0"/>
        <v>No Score</v>
      </c>
      <c r="T33" s="71" t="str">
        <f>IF(S33="No Score","No Score",RANK(S33,$S$5:$S$36,0)+COUNTIF($S$5:S33,S33)-1)</f>
        <v>No Score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8FEFC-094F-4BEC-BF12-780E834A5920}">
  <sheetPr>
    <tabColor theme="4" tint="-0.499984740745262"/>
  </sheetPr>
  <dimension ref="A1:U33"/>
  <sheetViews>
    <sheetView showGridLines="0" zoomScale="85" zoomScaleNormal="85" workbookViewId="0">
      <selection activeCell="I28" sqref="I28"/>
    </sheetView>
  </sheetViews>
  <sheetFormatPr defaultRowHeight="15" x14ac:dyDescent="0.25"/>
  <cols>
    <col min="1" max="1" width="5.85546875" customWidth="1"/>
    <col min="2" max="2" width="20.7109375" customWidth="1"/>
    <col min="3" max="4" width="9" customWidth="1"/>
    <col min="5" max="5" width="3.140625" customWidth="1"/>
    <col min="6" max="18" width="6.5703125" customWidth="1"/>
    <col min="20" max="20" width="5.42578125" style="47" customWidth="1"/>
  </cols>
  <sheetData>
    <row r="1" spans="1:21" s="37" customFormat="1" ht="18.75" x14ac:dyDescent="0.3">
      <c r="A1" s="34" t="s">
        <v>124</v>
      </c>
      <c r="B1" s="35"/>
      <c r="C1" s="35"/>
      <c r="D1" s="35"/>
      <c r="E1" s="35"/>
      <c r="F1" s="35"/>
      <c r="G1" s="36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  <c r="T1" s="47"/>
    </row>
    <row r="2" spans="1:21" x14ac:dyDescent="0.25">
      <c r="B2" s="17"/>
      <c r="C2" s="17"/>
      <c r="D2" s="17"/>
      <c r="E2" s="17"/>
      <c r="F2" s="17"/>
      <c r="H2" s="17"/>
      <c r="I2" s="17"/>
      <c r="J2" s="17"/>
    </row>
    <row r="3" spans="1:21" ht="15.75" thickBot="1" x14ac:dyDescent="0.3">
      <c r="A3" s="69" t="s">
        <v>135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7">
        <v>1</v>
      </c>
    </row>
    <row r="4" spans="1:21" ht="33.75" customHeight="1" x14ac:dyDescent="0.25">
      <c r="A4" s="42" t="s">
        <v>123</v>
      </c>
      <c r="B4" s="72" t="s">
        <v>20</v>
      </c>
      <c r="C4" s="45" t="s">
        <v>128</v>
      </c>
      <c r="D4" s="44" t="s">
        <v>134</v>
      </c>
      <c r="F4" s="44" t="s">
        <v>78</v>
      </c>
      <c r="G4" s="44" t="s">
        <v>79</v>
      </c>
      <c r="H4" s="44" t="s">
        <v>80</v>
      </c>
      <c r="I4" s="44" t="s">
        <v>81</v>
      </c>
      <c r="J4" s="44" t="s">
        <v>82</v>
      </c>
      <c r="K4" s="44" t="s">
        <v>83</v>
      </c>
      <c r="L4" s="44" t="s">
        <v>84</v>
      </c>
      <c r="M4" s="44" t="s">
        <v>85</v>
      </c>
      <c r="N4" s="44" t="s">
        <v>86</v>
      </c>
      <c r="O4" s="44" t="s">
        <v>87</v>
      </c>
      <c r="P4" s="44" t="s">
        <v>88</v>
      </c>
      <c r="Q4" s="44" t="s">
        <v>89</v>
      </c>
      <c r="R4" s="44" t="s">
        <v>90</v>
      </c>
      <c r="S4" s="46" t="s">
        <v>98</v>
      </c>
      <c r="T4" s="68"/>
      <c r="U4" s="68"/>
    </row>
    <row r="5" spans="1:21" ht="15" customHeight="1" x14ac:dyDescent="0.25">
      <c r="A5" s="60">
        <v>1</v>
      </c>
      <c r="B5" s="67" t="str">
        <f>_xlfn.XLOOKUP($A5,'Player League Workings'!$T$5:$T$33,'Player League Workings'!B$5:B$33,0)</f>
        <v>Jack Cousins</v>
      </c>
      <c r="C5" s="11">
        <f>IF($B5=0,"-",_xlfn.XLOOKUP($A5,'Player League Workings'!$T$5:$T$33,'Player League Workings'!C$5:C$33,0))</f>
        <v>2</v>
      </c>
      <c r="D5" s="11">
        <f>IF($B5=0,"-",_xlfn.XLOOKUP($A5,'Player League Workings'!$T$5:$T$33,'Player League Workings'!D$5:D$33,0))</f>
        <v>1</v>
      </c>
      <c r="F5" s="48">
        <f>IF($B5=0,"-",_xlfn.XLOOKUP($A5,'Player League Workings'!$T$5:$T$33,'Player League Workings'!F$5:F$33,0))</f>
        <v>0</v>
      </c>
      <c r="G5" s="48">
        <f>IF($B5=0,"-",_xlfn.XLOOKUP($A5,'Player League Workings'!$T$5:$T$33,'Player League Workings'!G$5:G$33,0))</f>
        <v>0</v>
      </c>
      <c r="H5" s="48">
        <f>IF($B5=0,"-",_xlfn.XLOOKUP($A5,'Player League Workings'!$T$5:$T$33,'Player League Workings'!H$5:H$33,0))</f>
        <v>0</v>
      </c>
      <c r="I5" s="48">
        <f>IF($B5=0,"-",_xlfn.XLOOKUP($A5,'Player League Workings'!$T$5:$T$33,'Player League Workings'!I$5:I$33,0))</f>
        <v>0</v>
      </c>
      <c r="J5" s="48">
        <f>IF($B5=0,"-",_xlfn.XLOOKUP($A5,'Player League Workings'!$T$5:$T$33,'Player League Workings'!J$5:J$33,0))</f>
        <v>0</v>
      </c>
      <c r="K5" s="48">
        <f>IF($B5=0,"-",_xlfn.XLOOKUP($A5,'Player League Workings'!$T$5:$T$33,'Player League Workings'!K$5:K$33,0))</f>
        <v>236</v>
      </c>
      <c r="L5" s="48">
        <f>IF($B5=0,"-",_xlfn.XLOOKUP($A5,'Player League Workings'!$T$5:$T$33,'Player League Workings'!L$5:L$33,0))</f>
        <v>0</v>
      </c>
      <c r="M5" s="48">
        <f>IF($B5=0,"-",_xlfn.XLOOKUP($A5,'Player League Workings'!$T$5:$T$33,'Player League Workings'!M$5:M$33,0))</f>
        <v>0</v>
      </c>
      <c r="N5" s="48">
        <f>IF($B5=0,"-",_xlfn.XLOOKUP($A5,'Player League Workings'!$T$5:$T$33,'Player League Workings'!N$5:N$33,0))</f>
        <v>0</v>
      </c>
      <c r="O5" s="48">
        <f>IF($B5=0,"-",_xlfn.XLOOKUP($A5,'Player League Workings'!$T$5:$T$33,'Player League Workings'!O$5:O$33,0))</f>
        <v>0</v>
      </c>
      <c r="P5" s="48">
        <f>IF($B5=0,"-",_xlfn.XLOOKUP($A5,'Player League Workings'!$T$5:$T$33,'Player League Workings'!P$5:P$33,0))</f>
        <v>0</v>
      </c>
      <c r="Q5" s="48">
        <f>IF($B5=0,"-",_xlfn.XLOOKUP($A5,'Player League Workings'!$T$5:$T$33,'Player League Workings'!Q$5:Q$33,0))</f>
        <v>0</v>
      </c>
      <c r="R5" s="48">
        <f>IF($B5=0,"-",_xlfn.XLOOKUP($A5,'Player League Workings'!$T$5:$T$33,'Player League Workings'!R$5:R$33,0))</f>
        <v>0</v>
      </c>
      <c r="S5" s="49">
        <f>IF($B5=" - ","-",SUM(F5:R5))</f>
        <v>236</v>
      </c>
      <c r="T5" s="68"/>
    </row>
    <row r="6" spans="1:21" x14ac:dyDescent="0.25">
      <c r="A6" s="60">
        <v>2</v>
      </c>
      <c r="B6" s="67" t="str">
        <f>_xlfn.XLOOKUP($A6,'Player League Workings'!$T$5:$T$33,'Player League Workings'!B$5:B$33,0)</f>
        <v>Jepson</v>
      </c>
      <c r="C6" s="11">
        <f>IF($B6=0,"-",_xlfn.XLOOKUP($A6,'Player League Workings'!$T$5:$T$33,'Player League Workings'!C$5:C$33,0))</f>
        <v>0</v>
      </c>
      <c r="D6" s="11">
        <f>IF($B6=0,"-",_xlfn.XLOOKUP($A6,'Player League Workings'!$T$5:$T$33,'Player League Workings'!D$5:D$33,0))</f>
        <v>0</v>
      </c>
      <c r="F6" s="48">
        <f>IF($B6=0,"-",_xlfn.XLOOKUP($A6,'Player League Workings'!$T$5:$T$33,'Player League Workings'!F$5:F$33,0))</f>
        <v>0</v>
      </c>
      <c r="G6" s="48">
        <f>IF($B6=0,"-",_xlfn.XLOOKUP($A6,'Player League Workings'!$T$5:$T$33,'Player League Workings'!G$5:G$33,0))</f>
        <v>0</v>
      </c>
      <c r="H6" s="48">
        <f>IF($B6=0,"-",_xlfn.XLOOKUP($A6,'Player League Workings'!$T$5:$T$33,'Player League Workings'!H$5:H$33,0))</f>
        <v>0</v>
      </c>
      <c r="I6" s="48">
        <f>IF($B6=0,"-",_xlfn.XLOOKUP($A6,'Player League Workings'!$T$5:$T$33,'Player League Workings'!I$5:I$33,0))</f>
        <v>0</v>
      </c>
      <c r="J6" s="48">
        <f>IF($B6=0,"-",_xlfn.XLOOKUP($A6,'Player League Workings'!$T$5:$T$33,'Player League Workings'!J$5:J$33,0))</f>
        <v>0</v>
      </c>
      <c r="K6" s="48">
        <f>IF($B6=0,"-",_xlfn.XLOOKUP($A6,'Player League Workings'!$T$5:$T$33,'Player League Workings'!K$5:K$33,0))</f>
        <v>92</v>
      </c>
      <c r="L6" s="48">
        <f>IF($B6=0,"-",_xlfn.XLOOKUP($A6,'Player League Workings'!$T$5:$T$33,'Player League Workings'!L$5:L$33,0))</f>
        <v>0</v>
      </c>
      <c r="M6" s="48">
        <f>IF($B6=0,"-",_xlfn.XLOOKUP($A6,'Player League Workings'!$T$5:$T$33,'Player League Workings'!M$5:M$33,0))</f>
        <v>0</v>
      </c>
      <c r="N6" s="48">
        <f>IF($B6=0,"-",_xlfn.XLOOKUP($A6,'Player League Workings'!$T$5:$T$33,'Player League Workings'!N$5:N$33,0))</f>
        <v>0</v>
      </c>
      <c r="O6" s="48">
        <f>IF($B6=0,"-",_xlfn.XLOOKUP($A6,'Player League Workings'!$T$5:$T$33,'Player League Workings'!O$5:O$33,0))</f>
        <v>0</v>
      </c>
      <c r="P6" s="48">
        <f>IF($B6=0,"-",_xlfn.XLOOKUP($A6,'Player League Workings'!$T$5:$T$33,'Player League Workings'!P$5:P$33,0))</f>
        <v>0</v>
      </c>
      <c r="Q6" s="48">
        <f>IF($B6=0,"-",_xlfn.XLOOKUP($A6,'Player League Workings'!$T$5:$T$33,'Player League Workings'!Q$5:Q$33,0))</f>
        <v>0</v>
      </c>
      <c r="R6" s="48">
        <f>IF($B6=0,"-",_xlfn.XLOOKUP($A6,'Player League Workings'!$T$5:$T$33,'Player League Workings'!R$5:R$33,0))</f>
        <v>0</v>
      </c>
      <c r="S6" s="49">
        <f t="shared" ref="S6:S33" si="0">IF($B6=" - ","-",SUM(F6:R6))</f>
        <v>92</v>
      </c>
      <c r="T6" s="68"/>
    </row>
    <row r="7" spans="1:21" x14ac:dyDescent="0.25">
      <c r="A7" s="60">
        <v>3</v>
      </c>
      <c r="B7" s="67" t="str">
        <f>_xlfn.XLOOKUP($A7,'Player League Workings'!$T$5:$T$33,'Player League Workings'!B$5:B$33,0)</f>
        <v>Wellsy</v>
      </c>
      <c r="C7" s="11">
        <f>IF($B7=0,"-",_xlfn.XLOOKUP($A7,'Player League Workings'!$T$5:$T$33,'Player League Workings'!C$5:C$33,0))</f>
        <v>4</v>
      </c>
      <c r="D7" s="11">
        <f>IF($B7=0,"-",_xlfn.XLOOKUP($A7,'Player League Workings'!$T$5:$T$33,'Player League Workings'!D$5:D$33,0))</f>
        <v>0</v>
      </c>
      <c r="F7" s="48">
        <f>IF($B7=0,"-",_xlfn.XLOOKUP($A7,'Player League Workings'!$T$5:$T$33,'Player League Workings'!F$5:F$33,0))</f>
        <v>0</v>
      </c>
      <c r="G7" s="48">
        <f>IF($B7=0,"-",_xlfn.XLOOKUP($A7,'Player League Workings'!$T$5:$T$33,'Player League Workings'!G$5:G$33,0))</f>
        <v>0</v>
      </c>
      <c r="H7" s="48">
        <f>IF($B7=0,"-",_xlfn.XLOOKUP($A7,'Player League Workings'!$T$5:$T$33,'Player League Workings'!H$5:H$33,0))</f>
        <v>0</v>
      </c>
      <c r="I7" s="48">
        <f>IF($B7=0,"-",_xlfn.XLOOKUP($A7,'Player League Workings'!$T$5:$T$33,'Player League Workings'!I$5:I$33,0))</f>
        <v>0</v>
      </c>
      <c r="J7" s="48">
        <f>IF($B7=0,"-",_xlfn.XLOOKUP($A7,'Player League Workings'!$T$5:$T$33,'Player League Workings'!J$5:J$33,0))</f>
        <v>0</v>
      </c>
      <c r="K7" s="48">
        <f>IF($B7=0,"-",_xlfn.XLOOKUP($A7,'Player League Workings'!$T$5:$T$33,'Player League Workings'!K$5:K$33,0))</f>
        <v>40</v>
      </c>
      <c r="L7" s="48">
        <f>IF($B7=0,"-",_xlfn.XLOOKUP($A7,'Player League Workings'!$T$5:$T$33,'Player League Workings'!L$5:L$33,0))</f>
        <v>0</v>
      </c>
      <c r="M7" s="48">
        <f>IF($B7=0,"-",_xlfn.XLOOKUP($A7,'Player League Workings'!$T$5:$T$33,'Player League Workings'!M$5:M$33,0))</f>
        <v>0</v>
      </c>
      <c r="N7" s="48">
        <f>IF($B7=0,"-",_xlfn.XLOOKUP($A7,'Player League Workings'!$T$5:$T$33,'Player League Workings'!N$5:N$33,0))</f>
        <v>0</v>
      </c>
      <c r="O7" s="48">
        <f>IF($B7=0,"-",_xlfn.XLOOKUP($A7,'Player League Workings'!$T$5:$T$33,'Player League Workings'!O$5:O$33,0))</f>
        <v>0</v>
      </c>
      <c r="P7" s="48">
        <f>IF($B7=0,"-",_xlfn.XLOOKUP($A7,'Player League Workings'!$T$5:$T$33,'Player League Workings'!P$5:P$33,0))</f>
        <v>0</v>
      </c>
      <c r="Q7" s="48">
        <f>IF($B7=0,"-",_xlfn.XLOOKUP($A7,'Player League Workings'!$T$5:$T$33,'Player League Workings'!Q$5:Q$33,0))</f>
        <v>0</v>
      </c>
      <c r="R7" s="48">
        <f>IF($B7=0,"-",_xlfn.XLOOKUP($A7,'Player League Workings'!$T$5:$T$33,'Player League Workings'!R$5:R$33,0))</f>
        <v>0</v>
      </c>
      <c r="S7" s="49">
        <f t="shared" si="0"/>
        <v>40</v>
      </c>
      <c r="T7" s="68"/>
    </row>
    <row r="8" spans="1:21" x14ac:dyDescent="0.25">
      <c r="A8" s="60">
        <v>4</v>
      </c>
      <c r="B8" s="67" t="str">
        <f>_xlfn.XLOOKUP($A8,'Player League Workings'!$T$5:$T$33,'Player League Workings'!B$5:B$33,0)</f>
        <v>Chown</v>
      </c>
      <c r="C8" s="11">
        <f>IF($B8=0,"-",_xlfn.XLOOKUP($A8,'Player League Workings'!$T$5:$T$33,'Player League Workings'!C$5:C$33,0))</f>
        <v>9</v>
      </c>
      <c r="D8" s="11">
        <f>IF($B8=0,"-",_xlfn.XLOOKUP($A8,'Player League Workings'!$T$5:$T$33,'Player League Workings'!D$5:D$33,0))</f>
        <v>0</v>
      </c>
      <c r="F8" s="48">
        <f>IF($B8=0,"-",_xlfn.XLOOKUP($A8,'Player League Workings'!$T$5:$T$33,'Player League Workings'!F$5:F$33,0))</f>
        <v>0</v>
      </c>
      <c r="G8" s="48">
        <f>IF($B8=0,"-",_xlfn.XLOOKUP($A8,'Player League Workings'!$T$5:$T$33,'Player League Workings'!G$5:G$33,0))</f>
        <v>0</v>
      </c>
      <c r="H8" s="48">
        <f>IF($B8=0,"-",_xlfn.XLOOKUP($A8,'Player League Workings'!$T$5:$T$33,'Player League Workings'!H$5:H$33,0))</f>
        <v>0</v>
      </c>
      <c r="I8" s="48">
        <f>IF($B8=0,"-",_xlfn.XLOOKUP($A8,'Player League Workings'!$T$5:$T$33,'Player League Workings'!I$5:I$33,0))</f>
        <v>0</v>
      </c>
      <c r="J8" s="48">
        <f>IF($B8=0,"-",_xlfn.XLOOKUP($A8,'Player League Workings'!$T$5:$T$33,'Player League Workings'!J$5:J$33,0))</f>
        <v>0</v>
      </c>
      <c r="K8" s="48">
        <f>IF($B8=0,"-",_xlfn.XLOOKUP($A8,'Player League Workings'!$T$5:$T$33,'Player League Workings'!K$5:K$33,0))</f>
        <v>38</v>
      </c>
      <c r="L8" s="48">
        <f>IF($B8=0,"-",_xlfn.XLOOKUP($A8,'Player League Workings'!$T$5:$T$33,'Player League Workings'!L$5:L$33,0))</f>
        <v>0</v>
      </c>
      <c r="M8" s="48">
        <f>IF($B8=0,"-",_xlfn.XLOOKUP($A8,'Player League Workings'!$T$5:$T$33,'Player League Workings'!M$5:M$33,0))</f>
        <v>0</v>
      </c>
      <c r="N8" s="48">
        <f>IF($B8=0,"-",_xlfn.XLOOKUP($A8,'Player League Workings'!$T$5:$T$33,'Player League Workings'!N$5:N$33,0))</f>
        <v>0</v>
      </c>
      <c r="O8" s="48">
        <f>IF($B8=0,"-",_xlfn.XLOOKUP($A8,'Player League Workings'!$T$5:$T$33,'Player League Workings'!O$5:O$33,0))</f>
        <v>0</v>
      </c>
      <c r="P8" s="48">
        <f>IF($B8=0,"-",_xlfn.XLOOKUP($A8,'Player League Workings'!$T$5:$T$33,'Player League Workings'!P$5:P$33,0))</f>
        <v>0</v>
      </c>
      <c r="Q8" s="48">
        <f>IF($B8=0,"-",_xlfn.XLOOKUP($A8,'Player League Workings'!$T$5:$T$33,'Player League Workings'!Q$5:Q$33,0))</f>
        <v>0</v>
      </c>
      <c r="R8" s="48">
        <f>IF($B8=0,"-",_xlfn.XLOOKUP($A8,'Player League Workings'!$T$5:$T$33,'Player League Workings'!R$5:R$33,0))</f>
        <v>0</v>
      </c>
      <c r="S8" s="49">
        <f t="shared" si="0"/>
        <v>38</v>
      </c>
      <c r="T8" s="68"/>
    </row>
    <row r="9" spans="1:21" x14ac:dyDescent="0.25">
      <c r="A9" s="60">
        <v>5</v>
      </c>
      <c r="B9" s="67" t="str">
        <f>_xlfn.XLOOKUP($A9,'Player League Workings'!$T$5:$T$33,'Player League Workings'!B$5:B$33,0)</f>
        <v>Logan</v>
      </c>
      <c r="C9" s="11">
        <f>IF($B9=0,"-",_xlfn.XLOOKUP($A9,'Player League Workings'!$T$5:$T$33,'Player League Workings'!C$5:C$33,0))</f>
        <v>9</v>
      </c>
      <c r="D9" s="11">
        <f>IF($B9=0,"-",_xlfn.XLOOKUP($A9,'Player League Workings'!$T$5:$T$33,'Player League Workings'!D$5:D$33,0))</f>
        <v>7</v>
      </c>
      <c r="F9" s="48">
        <f>IF($B9=0,"-",_xlfn.XLOOKUP($A9,'Player League Workings'!$T$5:$T$33,'Player League Workings'!F$5:F$33,0))</f>
        <v>0</v>
      </c>
      <c r="G9" s="48">
        <f>IF($B9=0,"-",_xlfn.XLOOKUP($A9,'Player League Workings'!$T$5:$T$33,'Player League Workings'!G$5:G$33,0))</f>
        <v>0</v>
      </c>
      <c r="H9" s="48">
        <f>IF($B9=0,"-",_xlfn.XLOOKUP($A9,'Player League Workings'!$T$5:$T$33,'Player League Workings'!H$5:H$33,0))</f>
        <v>0</v>
      </c>
      <c r="I9" s="48">
        <f>IF($B9=0,"-",_xlfn.XLOOKUP($A9,'Player League Workings'!$T$5:$T$33,'Player League Workings'!I$5:I$33,0))</f>
        <v>0</v>
      </c>
      <c r="J9" s="48">
        <f>IF($B9=0,"-",_xlfn.XLOOKUP($A9,'Player League Workings'!$T$5:$T$33,'Player League Workings'!J$5:J$33,0))</f>
        <v>0</v>
      </c>
      <c r="K9" s="48">
        <f>IF($B9=0,"-",_xlfn.XLOOKUP($A9,'Player League Workings'!$T$5:$T$33,'Player League Workings'!K$5:K$33,0))</f>
        <v>37</v>
      </c>
      <c r="L9" s="48">
        <f>IF($B9=0,"-",_xlfn.XLOOKUP($A9,'Player League Workings'!$T$5:$T$33,'Player League Workings'!L$5:L$33,0))</f>
        <v>0</v>
      </c>
      <c r="M9" s="48">
        <f>IF($B9=0,"-",_xlfn.XLOOKUP($A9,'Player League Workings'!$T$5:$T$33,'Player League Workings'!M$5:M$33,0))</f>
        <v>0</v>
      </c>
      <c r="N9" s="48">
        <f>IF($B9=0,"-",_xlfn.XLOOKUP($A9,'Player League Workings'!$T$5:$T$33,'Player League Workings'!N$5:N$33,0))</f>
        <v>0</v>
      </c>
      <c r="O9" s="48">
        <f>IF($B9=0,"-",_xlfn.XLOOKUP($A9,'Player League Workings'!$T$5:$T$33,'Player League Workings'!O$5:O$33,0))</f>
        <v>0</v>
      </c>
      <c r="P9" s="48">
        <f>IF($B9=0,"-",_xlfn.XLOOKUP($A9,'Player League Workings'!$T$5:$T$33,'Player League Workings'!P$5:P$33,0))</f>
        <v>0</v>
      </c>
      <c r="Q9" s="48">
        <f>IF($B9=0,"-",_xlfn.XLOOKUP($A9,'Player League Workings'!$T$5:$T$33,'Player League Workings'!Q$5:Q$33,0))</f>
        <v>0</v>
      </c>
      <c r="R9" s="48">
        <f>IF($B9=0,"-",_xlfn.XLOOKUP($A9,'Player League Workings'!$T$5:$T$33,'Player League Workings'!R$5:R$33,0))</f>
        <v>0</v>
      </c>
      <c r="S9" s="49">
        <f t="shared" si="0"/>
        <v>37</v>
      </c>
      <c r="T9" s="68"/>
    </row>
    <row r="10" spans="1:21" x14ac:dyDescent="0.25">
      <c r="A10" s="60">
        <v>6</v>
      </c>
      <c r="B10" s="67" t="str">
        <f>_xlfn.XLOOKUP($A10,'Player League Workings'!$T$5:$T$33,'Player League Workings'!B$5:B$33,0)</f>
        <v>Minndo</v>
      </c>
      <c r="C10" s="11">
        <f>IF($B10=0,"-",_xlfn.XLOOKUP($A10,'Player League Workings'!$T$5:$T$33,'Player League Workings'!C$5:C$33,0))</f>
        <v>7</v>
      </c>
      <c r="D10" s="11">
        <f>IF($B10=0,"-",_xlfn.XLOOKUP($A10,'Player League Workings'!$T$5:$T$33,'Player League Workings'!D$5:D$33,0))</f>
        <v>0</v>
      </c>
      <c r="F10" s="48">
        <f>IF($B10=0,"-",_xlfn.XLOOKUP($A10,'Player League Workings'!$T$5:$T$33,'Player League Workings'!F$5:F$33,0))</f>
        <v>0</v>
      </c>
      <c r="G10" s="48">
        <f>IF($B10=0,"-",_xlfn.XLOOKUP($A10,'Player League Workings'!$T$5:$T$33,'Player League Workings'!G$5:G$33,0))</f>
        <v>0</v>
      </c>
      <c r="H10" s="48">
        <f>IF($B10=0,"-",_xlfn.XLOOKUP($A10,'Player League Workings'!$T$5:$T$33,'Player League Workings'!H$5:H$33,0))</f>
        <v>0</v>
      </c>
      <c r="I10" s="48">
        <f>IF($B10=0,"-",_xlfn.XLOOKUP($A10,'Player League Workings'!$T$5:$T$33,'Player League Workings'!I$5:I$33,0))</f>
        <v>0</v>
      </c>
      <c r="J10" s="48">
        <f>IF($B10=0,"-",_xlfn.XLOOKUP($A10,'Player League Workings'!$T$5:$T$33,'Player League Workings'!J$5:J$33,0))</f>
        <v>0</v>
      </c>
      <c r="K10" s="48">
        <f>IF($B10=0,"-",_xlfn.XLOOKUP($A10,'Player League Workings'!$T$5:$T$33,'Player League Workings'!K$5:K$33,0))</f>
        <v>36</v>
      </c>
      <c r="L10" s="48">
        <f>IF($B10=0,"-",_xlfn.XLOOKUP($A10,'Player League Workings'!$T$5:$T$33,'Player League Workings'!L$5:L$33,0))</f>
        <v>0</v>
      </c>
      <c r="M10" s="48">
        <f>IF($B10=0,"-",_xlfn.XLOOKUP($A10,'Player League Workings'!$T$5:$T$33,'Player League Workings'!M$5:M$33,0))</f>
        <v>0</v>
      </c>
      <c r="N10" s="48">
        <f>IF($B10=0,"-",_xlfn.XLOOKUP($A10,'Player League Workings'!$T$5:$T$33,'Player League Workings'!N$5:N$33,0))</f>
        <v>0</v>
      </c>
      <c r="O10" s="48">
        <f>IF($B10=0,"-",_xlfn.XLOOKUP($A10,'Player League Workings'!$T$5:$T$33,'Player League Workings'!O$5:O$33,0))</f>
        <v>0</v>
      </c>
      <c r="P10" s="48">
        <f>IF($B10=0,"-",_xlfn.XLOOKUP($A10,'Player League Workings'!$T$5:$T$33,'Player League Workings'!P$5:P$33,0))</f>
        <v>0</v>
      </c>
      <c r="Q10" s="48">
        <f>IF($B10=0,"-",_xlfn.XLOOKUP($A10,'Player League Workings'!$T$5:$T$33,'Player League Workings'!Q$5:Q$33,0))</f>
        <v>0</v>
      </c>
      <c r="R10" s="48">
        <f>IF($B10=0,"-",_xlfn.XLOOKUP($A10,'Player League Workings'!$T$5:$T$33,'Player League Workings'!R$5:R$33,0))</f>
        <v>0</v>
      </c>
      <c r="S10" s="49">
        <f t="shared" si="0"/>
        <v>36</v>
      </c>
      <c r="T10" s="68"/>
    </row>
    <row r="11" spans="1:21" x14ac:dyDescent="0.25">
      <c r="A11" s="60">
        <v>7</v>
      </c>
      <c r="B11" s="67" t="str">
        <f>_xlfn.XLOOKUP($A11,'Player League Workings'!$T$5:$T$33,'Player League Workings'!B$5:B$33,0)</f>
        <v>Tris</v>
      </c>
      <c r="C11" s="11">
        <f>IF($B11=0,"-",_xlfn.XLOOKUP($A11,'Player League Workings'!$T$5:$T$33,'Player League Workings'!C$5:C$33,0))</f>
        <v>3</v>
      </c>
      <c r="D11" s="11">
        <f>IF($B11=0,"-",_xlfn.XLOOKUP($A11,'Player League Workings'!$T$5:$T$33,'Player League Workings'!D$5:D$33,0))</f>
        <v>2</v>
      </c>
      <c r="F11" s="48">
        <f>IF($B11=0,"-",_xlfn.XLOOKUP($A11,'Player League Workings'!$T$5:$T$33,'Player League Workings'!F$5:F$33,0))</f>
        <v>0</v>
      </c>
      <c r="G11" s="48">
        <f>IF($B11=0,"-",_xlfn.XLOOKUP($A11,'Player League Workings'!$T$5:$T$33,'Player League Workings'!G$5:G$33,0))</f>
        <v>0</v>
      </c>
      <c r="H11" s="48">
        <f>IF($B11=0,"-",_xlfn.XLOOKUP($A11,'Player League Workings'!$T$5:$T$33,'Player League Workings'!H$5:H$33,0))</f>
        <v>0</v>
      </c>
      <c r="I11" s="48">
        <f>IF($B11=0,"-",_xlfn.XLOOKUP($A11,'Player League Workings'!$T$5:$T$33,'Player League Workings'!I$5:I$33,0))</f>
        <v>0</v>
      </c>
      <c r="J11" s="48">
        <f>IF($B11=0,"-",_xlfn.XLOOKUP($A11,'Player League Workings'!$T$5:$T$33,'Player League Workings'!J$5:J$33,0))</f>
        <v>0</v>
      </c>
      <c r="K11" s="48">
        <f>IF($B11=0,"-",_xlfn.XLOOKUP($A11,'Player League Workings'!$T$5:$T$33,'Player League Workings'!K$5:K$33,0))</f>
        <v>18</v>
      </c>
      <c r="L11" s="48">
        <f>IF($B11=0,"-",_xlfn.XLOOKUP($A11,'Player League Workings'!$T$5:$T$33,'Player League Workings'!L$5:L$33,0))</f>
        <v>0</v>
      </c>
      <c r="M11" s="48">
        <f>IF($B11=0,"-",_xlfn.XLOOKUP($A11,'Player League Workings'!$T$5:$T$33,'Player League Workings'!M$5:M$33,0))</f>
        <v>0</v>
      </c>
      <c r="N11" s="48">
        <f>IF($B11=0,"-",_xlfn.XLOOKUP($A11,'Player League Workings'!$T$5:$T$33,'Player League Workings'!N$5:N$33,0))</f>
        <v>0</v>
      </c>
      <c r="O11" s="48">
        <f>IF($B11=0,"-",_xlfn.XLOOKUP($A11,'Player League Workings'!$T$5:$T$33,'Player League Workings'!O$5:O$33,0))</f>
        <v>0</v>
      </c>
      <c r="P11" s="48">
        <f>IF($B11=0,"-",_xlfn.XLOOKUP($A11,'Player League Workings'!$T$5:$T$33,'Player League Workings'!P$5:P$33,0))</f>
        <v>0</v>
      </c>
      <c r="Q11" s="48">
        <f>IF($B11=0,"-",_xlfn.XLOOKUP($A11,'Player League Workings'!$T$5:$T$33,'Player League Workings'!Q$5:Q$33,0))</f>
        <v>0</v>
      </c>
      <c r="R11" s="48">
        <f>IF($B11=0,"-",_xlfn.XLOOKUP($A11,'Player League Workings'!$T$5:$T$33,'Player League Workings'!R$5:R$33,0))</f>
        <v>0</v>
      </c>
      <c r="S11" s="49">
        <f t="shared" si="0"/>
        <v>18</v>
      </c>
      <c r="T11" s="68"/>
    </row>
    <row r="12" spans="1:21" x14ac:dyDescent="0.25">
      <c r="A12" s="60">
        <v>8</v>
      </c>
      <c r="B12" s="67" t="str">
        <f>_xlfn.XLOOKUP($A12,'Player League Workings'!$T$5:$T$33,'Player League Workings'!B$5:B$33,0)</f>
        <v>Additional 3</v>
      </c>
      <c r="C12" s="11">
        <f>IF($B12=0,"-",_xlfn.XLOOKUP($A12,'Player League Workings'!$T$5:$T$33,'Player League Workings'!C$5:C$33,0))</f>
        <v>0</v>
      </c>
      <c r="D12" s="11">
        <f>IF($B12=0,"-",_xlfn.XLOOKUP($A12,'Player League Workings'!$T$5:$T$33,'Player League Workings'!D$5:D$33,0))</f>
        <v>0</v>
      </c>
      <c r="F12" s="48">
        <f>IF($B12=0,"-",_xlfn.XLOOKUP($A12,'Player League Workings'!$T$5:$T$33,'Player League Workings'!F$5:F$33,0))</f>
        <v>0</v>
      </c>
      <c r="G12" s="48">
        <f>IF($B12=0,"-",_xlfn.XLOOKUP($A12,'Player League Workings'!$T$5:$T$33,'Player League Workings'!G$5:G$33,0))</f>
        <v>0</v>
      </c>
      <c r="H12" s="48">
        <f>IF($B12=0,"-",_xlfn.XLOOKUP($A12,'Player League Workings'!$T$5:$T$33,'Player League Workings'!H$5:H$33,0))</f>
        <v>0</v>
      </c>
      <c r="I12" s="48">
        <f>IF($B12=0,"-",_xlfn.XLOOKUP($A12,'Player League Workings'!$T$5:$T$33,'Player League Workings'!I$5:I$33,0))</f>
        <v>0</v>
      </c>
      <c r="J12" s="48">
        <f>IF($B12=0,"-",_xlfn.XLOOKUP($A12,'Player League Workings'!$T$5:$T$33,'Player League Workings'!J$5:J$33,0))</f>
        <v>0</v>
      </c>
      <c r="K12" s="48">
        <f>IF($B12=0,"-",_xlfn.XLOOKUP($A12,'Player League Workings'!$T$5:$T$33,'Player League Workings'!K$5:K$33,0))</f>
        <v>8</v>
      </c>
      <c r="L12" s="48">
        <f>IF($B12=0,"-",_xlfn.XLOOKUP($A12,'Player League Workings'!$T$5:$T$33,'Player League Workings'!L$5:L$33,0))</f>
        <v>0</v>
      </c>
      <c r="M12" s="48">
        <f>IF($B12=0,"-",_xlfn.XLOOKUP($A12,'Player League Workings'!$T$5:$T$33,'Player League Workings'!M$5:M$33,0))</f>
        <v>0</v>
      </c>
      <c r="N12" s="48">
        <f>IF($B12=0,"-",_xlfn.XLOOKUP($A12,'Player League Workings'!$T$5:$T$33,'Player League Workings'!N$5:N$33,0))</f>
        <v>0</v>
      </c>
      <c r="O12" s="48">
        <f>IF($B12=0,"-",_xlfn.XLOOKUP($A12,'Player League Workings'!$T$5:$T$33,'Player League Workings'!O$5:O$33,0))</f>
        <v>0</v>
      </c>
      <c r="P12" s="48">
        <f>IF($B12=0,"-",_xlfn.XLOOKUP($A12,'Player League Workings'!$T$5:$T$33,'Player League Workings'!P$5:P$33,0))</f>
        <v>0</v>
      </c>
      <c r="Q12" s="48">
        <f>IF($B12=0,"-",_xlfn.XLOOKUP($A12,'Player League Workings'!$T$5:$T$33,'Player League Workings'!Q$5:Q$33,0))</f>
        <v>0</v>
      </c>
      <c r="R12" s="48">
        <f>IF($B12=0,"-",_xlfn.XLOOKUP($A12,'Player League Workings'!$T$5:$T$33,'Player League Workings'!R$5:R$33,0))</f>
        <v>0</v>
      </c>
      <c r="S12" s="49">
        <f t="shared" si="0"/>
        <v>8</v>
      </c>
      <c r="T12" s="68"/>
    </row>
    <row r="13" spans="1:21" x14ac:dyDescent="0.25">
      <c r="A13" s="60">
        <v>9</v>
      </c>
      <c r="B13" s="67" t="str">
        <f>_xlfn.XLOOKUP($A13,'Player League Workings'!$T$5:$T$33,'Player League Workings'!B$5:B$33,0)</f>
        <v>Superted</v>
      </c>
      <c r="C13" s="11">
        <f>IF($B13=0,"-",_xlfn.XLOOKUP($A13,'Player League Workings'!$T$5:$T$33,'Player League Workings'!C$5:C$33,0))</f>
        <v>6</v>
      </c>
      <c r="D13" s="11">
        <f>IF($B13=0,"-",_xlfn.XLOOKUP($A13,'Player League Workings'!$T$5:$T$33,'Player League Workings'!D$5:D$33,0))</f>
        <v>0</v>
      </c>
      <c r="F13" s="48">
        <f>IF($B13=0,"-",_xlfn.XLOOKUP($A13,'Player League Workings'!$T$5:$T$33,'Player League Workings'!F$5:F$33,0))</f>
        <v>0</v>
      </c>
      <c r="G13" s="48">
        <f>IF($B13=0,"-",_xlfn.XLOOKUP($A13,'Player League Workings'!$T$5:$T$33,'Player League Workings'!G$5:G$33,0))</f>
        <v>0</v>
      </c>
      <c r="H13" s="48">
        <f>IF($B13=0,"-",_xlfn.XLOOKUP($A13,'Player League Workings'!$T$5:$T$33,'Player League Workings'!H$5:H$33,0))</f>
        <v>0</v>
      </c>
      <c r="I13" s="48">
        <f>IF($B13=0,"-",_xlfn.XLOOKUP($A13,'Player League Workings'!$T$5:$T$33,'Player League Workings'!I$5:I$33,0))</f>
        <v>0</v>
      </c>
      <c r="J13" s="48">
        <f>IF($B13=0,"-",_xlfn.XLOOKUP($A13,'Player League Workings'!$T$5:$T$33,'Player League Workings'!J$5:J$33,0))</f>
        <v>0</v>
      </c>
      <c r="K13" s="48">
        <f>IF($B13=0,"-",_xlfn.XLOOKUP($A13,'Player League Workings'!$T$5:$T$33,'Player League Workings'!K$5:K$33,0))</f>
        <v>-20</v>
      </c>
      <c r="L13" s="48">
        <f>IF($B13=0,"-",_xlfn.XLOOKUP($A13,'Player League Workings'!$T$5:$T$33,'Player League Workings'!L$5:L$33,0))</f>
        <v>0</v>
      </c>
      <c r="M13" s="48">
        <f>IF($B13=0,"-",_xlfn.XLOOKUP($A13,'Player League Workings'!$T$5:$T$33,'Player League Workings'!M$5:M$33,0))</f>
        <v>0</v>
      </c>
      <c r="N13" s="48">
        <f>IF($B13=0,"-",_xlfn.XLOOKUP($A13,'Player League Workings'!$T$5:$T$33,'Player League Workings'!N$5:N$33,0))</f>
        <v>0</v>
      </c>
      <c r="O13" s="48">
        <f>IF($B13=0,"-",_xlfn.XLOOKUP($A13,'Player League Workings'!$T$5:$T$33,'Player League Workings'!O$5:O$33,0))</f>
        <v>0</v>
      </c>
      <c r="P13" s="48">
        <f>IF($B13=0,"-",_xlfn.XLOOKUP($A13,'Player League Workings'!$T$5:$T$33,'Player League Workings'!P$5:P$33,0))</f>
        <v>0</v>
      </c>
      <c r="Q13" s="48">
        <f>IF($B13=0,"-",_xlfn.XLOOKUP($A13,'Player League Workings'!$T$5:$T$33,'Player League Workings'!Q$5:Q$33,0))</f>
        <v>0</v>
      </c>
      <c r="R13" s="48">
        <f>IF($B13=0,"-",_xlfn.XLOOKUP($A13,'Player League Workings'!$T$5:$T$33,'Player League Workings'!R$5:R$33,0))</f>
        <v>0</v>
      </c>
      <c r="S13" s="49">
        <f t="shared" si="0"/>
        <v>-20</v>
      </c>
      <c r="T13" s="68"/>
    </row>
    <row r="14" spans="1:21" x14ac:dyDescent="0.25">
      <c r="A14" s="60">
        <v>10</v>
      </c>
      <c r="B14" s="67" t="str">
        <f>_xlfn.XLOOKUP($A14,'Player League Workings'!$T$5:$T$33,'Player League Workings'!B$5:B$33,0)</f>
        <v>Weavers</v>
      </c>
      <c r="C14" s="11">
        <f>IF($B14=0,"-",_xlfn.XLOOKUP($A14,'Player League Workings'!$T$5:$T$33,'Player League Workings'!C$5:C$33,0))</f>
        <v>8</v>
      </c>
      <c r="D14" s="11">
        <f>IF($B14=0,"-",_xlfn.XLOOKUP($A14,'Player League Workings'!$T$5:$T$33,'Player League Workings'!D$5:D$33,0))</f>
        <v>1</v>
      </c>
      <c r="F14" s="48">
        <f>IF($B14=0,"-",_xlfn.XLOOKUP($A14,'Player League Workings'!$T$5:$T$33,'Player League Workings'!F$5:F$33,0))</f>
        <v>0</v>
      </c>
      <c r="G14" s="48">
        <f>IF($B14=0,"-",_xlfn.XLOOKUP($A14,'Player League Workings'!$T$5:$T$33,'Player League Workings'!G$5:G$33,0))</f>
        <v>0</v>
      </c>
      <c r="H14" s="48">
        <f>IF($B14=0,"-",_xlfn.XLOOKUP($A14,'Player League Workings'!$T$5:$T$33,'Player League Workings'!H$5:H$33,0))</f>
        <v>0</v>
      </c>
      <c r="I14" s="48">
        <f>IF($B14=0,"-",_xlfn.XLOOKUP($A14,'Player League Workings'!$T$5:$T$33,'Player League Workings'!I$5:I$33,0))</f>
        <v>0</v>
      </c>
      <c r="J14" s="48">
        <f>IF($B14=0,"-",_xlfn.XLOOKUP($A14,'Player League Workings'!$T$5:$T$33,'Player League Workings'!J$5:J$33,0))</f>
        <v>0</v>
      </c>
      <c r="K14" s="48">
        <f>IF($B14=0,"-",_xlfn.XLOOKUP($A14,'Player League Workings'!$T$5:$T$33,'Player League Workings'!K$5:K$33,0))</f>
        <v>-30</v>
      </c>
      <c r="L14" s="48">
        <f>IF($B14=0,"-",_xlfn.XLOOKUP($A14,'Player League Workings'!$T$5:$T$33,'Player League Workings'!L$5:L$33,0))</f>
        <v>0</v>
      </c>
      <c r="M14" s="48">
        <f>IF($B14=0,"-",_xlfn.XLOOKUP($A14,'Player League Workings'!$T$5:$T$33,'Player League Workings'!M$5:M$33,0))</f>
        <v>0</v>
      </c>
      <c r="N14" s="48">
        <f>IF($B14=0,"-",_xlfn.XLOOKUP($A14,'Player League Workings'!$T$5:$T$33,'Player League Workings'!N$5:N$33,0))</f>
        <v>0</v>
      </c>
      <c r="O14" s="48">
        <f>IF($B14=0,"-",_xlfn.XLOOKUP($A14,'Player League Workings'!$T$5:$T$33,'Player League Workings'!O$5:O$33,0))</f>
        <v>0</v>
      </c>
      <c r="P14" s="48">
        <f>IF($B14=0,"-",_xlfn.XLOOKUP($A14,'Player League Workings'!$T$5:$T$33,'Player League Workings'!P$5:P$33,0))</f>
        <v>0</v>
      </c>
      <c r="Q14" s="48">
        <f>IF($B14=0,"-",_xlfn.XLOOKUP($A14,'Player League Workings'!$T$5:$T$33,'Player League Workings'!Q$5:Q$33,0))</f>
        <v>0</v>
      </c>
      <c r="R14" s="48">
        <f>IF($B14=0,"-",_xlfn.XLOOKUP($A14,'Player League Workings'!$T$5:$T$33,'Player League Workings'!R$5:R$33,0))</f>
        <v>0</v>
      </c>
      <c r="S14" s="49">
        <f t="shared" si="0"/>
        <v>-30</v>
      </c>
      <c r="T14" s="68"/>
    </row>
    <row r="15" spans="1:21" x14ac:dyDescent="0.25">
      <c r="A15" s="60">
        <v>11</v>
      </c>
      <c r="B15" s="67">
        <f>_xlfn.XLOOKUP($A15,'Player League Workings'!$T$5:$T$33,'Player League Workings'!B$5:B$33,0)</f>
        <v>0</v>
      </c>
      <c r="C15" s="11" t="str">
        <f>IF($B15=0,"-",_xlfn.XLOOKUP($A15,'Player League Workings'!$T$5:$T$33,'Player League Workings'!C$5:C$33,0))</f>
        <v>-</v>
      </c>
      <c r="D15" s="11" t="str">
        <f>IF($B15=0,"-",_xlfn.XLOOKUP($A15,'Player League Workings'!$T$5:$T$33,'Player League Workings'!D$5:D$33,0))</f>
        <v>-</v>
      </c>
      <c r="F15" s="48" t="str">
        <f>IF($B15=0,"-",_xlfn.XLOOKUP($A15,'Player League Workings'!$T$5:$T$33,'Player League Workings'!F$5:F$33,0))</f>
        <v>-</v>
      </c>
      <c r="G15" s="48" t="str">
        <f>IF($B15=0,"-",_xlfn.XLOOKUP($A15,'Player League Workings'!$T$5:$T$33,'Player League Workings'!G$5:G$33,0))</f>
        <v>-</v>
      </c>
      <c r="H15" s="48" t="str">
        <f>IF($B15=0,"-",_xlfn.XLOOKUP($A15,'Player League Workings'!$T$5:$T$33,'Player League Workings'!H$5:H$33,0))</f>
        <v>-</v>
      </c>
      <c r="I15" s="48" t="str">
        <f>IF($B15=0,"-",_xlfn.XLOOKUP($A15,'Player League Workings'!$T$5:$T$33,'Player League Workings'!I$5:I$33,0))</f>
        <v>-</v>
      </c>
      <c r="J15" s="48" t="str">
        <f>IF($B15=0,"-",_xlfn.XLOOKUP($A15,'Player League Workings'!$T$5:$T$33,'Player League Workings'!J$5:J$33,0))</f>
        <v>-</v>
      </c>
      <c r="K15" s="48" t="str">
        <f>IF($B15=0,"-",_xlfn.XLOOKUP($A15,'Player League Workings'!$T$5:$T$33,'Player League Workings'!K$5:K$33,0))</f>
        <v>-</v>
      </c>
      <c r="L15" s="48" t="str">
        <f>IF($B15=0,"-",_xlfn.XLOOKUP($A15,'Player League Workings'!$T$5:$T$33,'Player League Workings'!L$5:L$33,0))</f>
        <v>-</v>
      </c>
      <c r="M15" s="48" t="str">
        <f>IF($B15=0,"-",_xlfn.XLOOKUP($A15,'Player League Workings'!$T$5:$T$33,'Player League Workings'!M$5:M$33,0))</f>
        <v>-</v>
      </c>
      <c r="N15" s="48" t="str">
        <f>IF($B15=0,"-",_xlfn.XLOOKUP($A15,'Player League Workings'!$T$5:$T$33,'Player League Workings'!N$5:N$33,0))</f>
        <v>-</v>
      </c>
      <c r="O15" s="48" t="str">
        <f>IF($B15=0,"-",_xlfn.XLOOKUP($A15,'Player League Workings'!$T$5:$T$33,'Player League Workings'!O$5:O$33,0))</f>
        <v>-</v>
      </c>
      <c r="P15" s="48" t="str">
        <f>IF($B15=0,"-",_xlfn.XLOOKUP($A15,'Player League Workings'!$T$5:$T$33,'Player League Workings'!P$5:P$33,0))</f>
        <v>-</v>
      </c>
      <c r="Q15" s="48" t="str">
        <f>IF($B15=0,"-",_xlfn.XLOOKUP($A15,'Player League Workings'!$T$5:$T$33,'Player League Workings'!Q$5:Q$33,0))</f>
        <v>-</v>
      </c>
      <c r="R15" s="48" t="str">
        <f>IF($B15=0,"-",_xlfn.XLOOKUP($A15,'Player League Workings'!$T$5:$T$33,'Player League Workings'!R$5:R$33,0))</f>
        <v>-</v>
      </c>
      <c r="S15" s="49">
        <f t="shared" si="0"/>
        <v>0</v>
      </c>
      <c r="T15" s="68"/>
    </row>
    <row r="16" spans="1:21" x14ac:dyDescent="0.25">
      <c r="A16" s="60">
        <v>12</v>
      </c>
      <c r="B16" s="67">
        <f>_xlfn.XLOOKUP($A16,'Player League Workings'!$T$5:$T$33,'Player League Workings'!B$5:B$33,0)</f>
        <v>0</v>
      </c>
      <c r="C16" s="11" t="str">
        <f>IF($B16=0,"-",_xlfn.XLOOKUP($A16,'Player League Workings'!$T$5:$T$33,'Player League Workings'!C$5:C$33,0))</f>
        <v>-</v>
      </c>
      <c r="D16" s="11" t="str">
        <f>IF($B16=0,"-",_xlfn.XLOOKUP($A16,'Player League Workings'!$T$5:$T$33,'Player League Workings'!D$5:D$33,0))</f>
        <v>-</v>
      </c>
      <c r="F16" s="48" t="str">
        <f>IF($B16=0,"-",_xlfn.XLOOKUP($A16,'Player League Workings'!$T$5:$T$33,'Player League Workings'!F$5:F$33,0))</f>
        <v>-</v>
      </c>
      <c r="G16" s="48" t="str">
        <f>IF($B16=0,"-",_xlfn.XLOOKUP($A16,'Player League Workings'!$T$5:$T$33,'Player League Workings'!G$5:G$33,0))</f>
        <v>-</v>
      </c>
      <c r="H16" s="48" t="str">
        <f>IF($B16=0,"-",_xlfn.XLOOKUP($A16,'Player League Workings'!$T$5:$T$33,'Player League Workings'!H$5:H$33,0))</f>
        <v>-</v>
      </c>
      <c r="I16" s="48" t="str">
        <f>IF($B16=0,"-",_xlfn.XLOOKUP($A16,'Player League Workings'!$T$5:$T$33,'Player League Workings'!I$5:I$33,0))</f>
        <v>-</v>
      </c>
      <c r="J16" s="48" t="str">
        <f>IF($B16=0,"-",_xlfn.XLOOKUP($A16,'Player League Workings'!$T$5:$T$33,'Player League Workings'!J$5:J$33,0))</f>
        <v>-</v>
      </c>
      <c r="K16" s="48" t="str">
        <f>IF($B16=0,"-",_xlfn.XLOOKUP($A16,'Player League Workings'!$T$5:$T$33,'Player League Workings'!K$5:K$33,0))</f>
        <v>-</v>
      </c>
      <c r="L16" s="48" t="str">
        <f>IF($B16=0,"-",_xlfn.XLOOKUP($A16,'Player League Workings'!$T$5:$T$33,'Player League Workings'!L$5:L$33,0))</f>
        <v>-</v>
      </c>
      <c r="M16" s="48" t="str">
        <f>IF($B16=0,"-",_xlfn.XLOOKUP($A16,'Player League Workings'!$T$5:$T$33,'Player League Workings'!M$5:M$33,0))</f>
        <v>-</v>
      </c>
      <c r="N16" s="48" t="str">
        <f>IF($B16=0,"-",_xlfn.XLOOKUP($A16,'Player League Workings'!$T$5:$T$33,'Player League Workings'!N$5:N$33,0))</f>
        <v>-</v>
      </c>
      <c r="O16" s="48" t="str">
        <f>IF($B16=0,"-",_xlfn.XLOOKUP($A16,'Player League Workings'!$T$5:$T$33,'Player League Workings'!O$5:O$33,0))</f>
        <v>-</v>
      </c>
      <c r="P16" s="48" t="str">
        <f>IF($B16=0,"-",_xlfn.XLOOKUP($A16,'Player League Workings'!$T$5:$T$33,'Player League Workings'!P$5:P$33,0))</f>
        <v>-</v>
      </c>
      <c r="Q16" s="48" t="str">
        <f>IF($B16=0,"-",_xlfn.XLOOKUP($A16,'Player League Workings'!$T$5:$T$33,'Player League Workings'!Q$5:Q$33,0))</f>
        <v>-</v>
      </c>
      <c r="R16" s="48" t="str">
        <f>IF($B16=0,"-",_xlfn.XLOOKUP($A16,'Player League Workings'!$T$5:$T$33,'Player League Workings'!R$5:R$33,0))</f>
        <v>-</v>
      </c>
      <c r="S16" s="49">
        <f t="shared" si="0"/>
        <v>0</v>
      </c>
      <c r="T16" s="68"/>
    </row>
    <row r="17" spans="1:20" x14ac:dyDescent="0.25">
      <c r="A17" s="60">
        <v>13</v>
      </c>
      <c r="B17" s="67">
        <f>_xlfn.XLOOKUP($A17,'Player League Workings'!$T$5:$T$33,'Player League Workings'!B$5:B$33,0)</f>
        <v>0</v>
      </c>
      <c r="C17" s="11" t="str">
        <f>IF($B17=0,"-",_xlfn.XLOOKUP($A17,'Player League Workings'!$T$5:$T$33,'Player League Workings'!C$5:C$33,0))</f>
        <v>-</v>
      </c>
      <c r="D17" s="11" t="str">
        <f>IF($B17=0,"-",_xlfn.XLOOKUP($A17,'Player League Workings'!$T$5:$T$33,'Player League Workings'!D$5:D$33,0))</f>
        <v>-</v>
      </c>
      <c r="F17" s="48" t="str">
        <f>IF($B17=0,"-",_xlfn.XLOOKUP($A17,'Player League Workings'!$T$5:$T$33,'Player League Workings'!F$5:F$33,0))</f>
        <v>-</v>
      </c>
      <c r="G17" s="48" t="str">
        <f>IF($B17=0,"-",_xlfn.XLOOKUP($A17,'Player League Workings'!$T$5:$T$33,'Player League Workings'!G$5:G$33,0))</f>
        <v>-</v>
      </c>
      <c r="H17" s="48" t="str">
        <f>IF($B17=0,"-",_xlfn.XLOOKUP($A17,'Player League Workings'!$T$5:$T$33,'Player League Workings'!H$5:H$33,0))</f>
        <v>-</v>
      </c>
      <c r="I17" s="48" t="str">
        <f>IF($B17=0,"-",_xlfn.XLOOKUP($A17,'Player League Workings'!$T$5:$T$33,'Player League Workings'!I$5:I$33,0))</f>
        <v>-</v>
      </c>
      <c r="J17" s="48" t="str">
        <f>IF($B17=0,"-",_xlfn.XLOOKUP($A17,'Player League Workings'!$T$5:$T$33,'Player League Workings'!J$5:J$33,0))</f>
        <v>-</v>
      </c>
      <c r="K17" s="48" t="str">
        <f>IF($B17=0,"-",_xlfn.XLOOKUP($A17,'Player League Workings'!$T$5:$T$33,'Player League Workings'!K$5:K$33,0))</f>
        <v>-</v>
      </c>
      <c r="L17" s="48" t="str">
        <f>IF($B17=0,"-",_xlfn.XLOOKUP($A17,'Player League Workings'!$T$5:$T$33,'Player League Workings'!L$5:L$33,0))</f>
        <v>-</v>
      </c>
      <c r="M17" s="48" t="str">
        <f>IF($B17=0,"-",_xlfn.XLOOKUP($A17,'Player League Workings'!$T$5:$T$33,'Player League Workings'!M$5:M$33,0))</f>
        <v>-</v>
      </c>
      <c r="N17" s="48" t="str">
        <f>IF($B17=0,"-",_xlfn.XLOOKUP($A17,'Player League Workings'!$T$5:$T$33,'Player League Workings'!N$5:N$33,0))</f>
        <v>-</v>
      </c>
      <c r="O17" s="48" t="str">
        <f>IF($B17=0,"-",_xlfn.XLOOKUP($A17,'Player League Workings'!$T$5:$T$33,'Player League Workings'!O$5:O$33,0))</f>
        <v>-</v>
      </c>
      <c r="P17" s="48" t="str">
        <f>IF($B17=0,"-",_xlfn.XLOOKUP($A17,'Player League Workings'!$T$5:$T$33,'Player League Workings'!P$5:P$33,0))</f>
        <v>-</v>
      </c>
      <c r="Q17" s="48" t="str">
        <f>IF($B17=0,"-",_xlfn.XLOOKUP($A17,'Player League Workings'!$T$5:$T$33,'Player League Workings'!Q$5:Q$33,0))</f>
        <v>-</v>
      </c>
      <c r="R17" s="48" t="str">
        <f>IF($B17=0,"-",_xlfn.XLOOKUP($A17,'Player League Workings'!$T$5:$T$33,'Player League Workings'!R$5:R$33,0))</f>
        <v>-</v>
      </c>
      <c r="S17" s="49">
        <f t="shared" si="0"/>
        <v>0</v>
      </c>
      <c r="T17" s="68"/>
    </row>
    <row r="18" spans="1:20" x14ac:dyDescent="0.25">
      <c r="A18" s="60">
        <v>14</v>
      </c>
      <c r="B18" s="67">
        <f>_xlfn.XLOOKUP($A18,'Player League Workings'!$T$5:$T$33,'Player League Workings'!B$5:B$33,0)</f>
        <v>0</v>
      </c>
      <c r="C18" s="11" t="str">
        <f>IF($B18=0,"-",_xlfn.XLOOKUP($A18,'Player League Workings'!$T$5:$T$33,'Player League Workings'!C$5:C$33,0))</f>
        <v>-</v>
      </c>
      <c r="D18" s="11" t="str">
        <f>IF($B18=0,"-",_xlfn.XLOOKUP($A18,'Player League Workings'!$T$5:$T$33,'Player League Workings'!D$5:D$33,0))</f>
        <v>-</v>
      </c>
      <c r="F18" s="48" t="str">
        <f>IF($B18=0,"-",_xlfn.XLOOKUP($A18,'Player League Workings'!$T$5:$T$33,'Player League Workings'!F$5:F$33,0))</f>
        <v>-</v>
      </c>
      <c r="G18" s="48" t="str">
        <f>IF($B18=0,"-",_xlfn.XLOOKUP($A18,'Player League Workings'!$T$5:$T$33,'Player League Workings'!G$5:G$33,0))</f>
        <v>-</v>
      </c>
      <c r="H18" s="48" t="str">
        <f>IF($B18=0,"-",_xlfn.XLOOKUP($A18,'Player League Workings'!$T$5:$T$33,'Player League Workings'!H$5:H$33,0))</f>
        <v>-</v>
      </c>
      <c r="I18" s="48" t="str">
        <f>IF($B18=0,"-",_xlfn.XLOOKUP($A18,'Player League Workings'!$T$5:$T$33,'Player League Workings'!I$5:I$33,0))</f>
        <v>-</v>
      </c>
      <c r="J18" s="48" t="str">
        <f>IF($B18=0,"-",_xlfn.XLOOKUP($A18,'Player League Workings'!$T$5:$T$33,'Player League Workings'!J$5:J$33,0))</f>
        <v>-</v>
      </c>
      <c r="K18" s="48" t="str">
        <f>IF($B18=0,"-",_xlfn.XLOOKUP($A18,'Player League Workings'!$T$5:$T$33,'Player League Workings'!K$5:K$33,0))</f>
        <v>-</v>
      </c>
      <c r="L18" s="48" t="str">
        <f>IF($B18=0,"-",_xlfn.XLOOKUP($A18,'Player League Workings'!$T$5:$T$33,'Player League Workings'!L$5:L$33,0))</f>
        <v>-</v>
      </c>
      <c r="M18" s="48" t="str">
        <f>IF($B18=0,"-",_xlfn.XLOOKUP($A18,'Player League Workings'!$T$5:$T$33,'Player League Workings'!M$5:M$33,0))</f>
        <v>-</v>
      </c>
      <c r="N18" s="48" t="str">
        <f>IF($B18=0,"-",_xlfn.XLOOKUP($A18,'Player League Workings'!$T$5:$T$33,'Player League Workings'!N$5:N$33,0))</f>
        <v>-</v>
      </c>
      <c r="O18" s="48" t="str">
        <f>IF($B18=0,"-",_xlfn.XLOOKUP($A18,'Player League Workings'!$T$5:$T$33,'Player League Workings'!O$5:O$33,0))</f>
        <v>-</v>
      </c>
      <c r="P18" s="48" t="str">
        <f>IF($B18=0,"-",_xlfn.XLOOKUP($A18,'Player League Workings'!$T$5:$T$33,'Player League Workings'!P$5:P$33,0))</f>
        <v>-</v>
      </c>
      <c r="Q18" s="48" t="str">
        <f>IF($B18=0,"-",_xlfn.XLOOKUP($A18,'Player League Workings'!$T$5:$T$33,'Player League Workings'!Q$5:Q$33,0))</f>
        <v>-</v>
      </c>
      <c r="R18" s="48" t="str">
        <f>IF($B18=0,"-",_xlfn.XLOOKUP($A18,'Player League Workings'!$T$5:$T$33,'Player League Workings'!R$5:R$33,0))</f>
        <v>-</v>
      </c>
      <c r="S18" s="49">
        <f t="shared" si="0"/>
        <v>0</v>
      </c>
      <c r="T18" s="68"/>
    </row>
    <row r="19" spans="1:20" x14ac:dyDescent="0.25">
      <c r="A19" s="60">
        <v>15</v>
      </c>
      <c r="B19" s="67">
        <f>_xlfn.XLOOKUP($A19,'Player League Workings'!$T$5:$T$33,'Player League Workings'!B$5:B$33,0)</f>
        <v>0</v>
      </c>
      <c r="C19" s="11" t="str">
        <f>IF($B19=0,"-",_xlfn.XLOOKUP($A19,'Player League Workings'!$T$5:$T$33,'Player League Workings'!C$5:C$33,0))</f>
        <v>-</v>
      </c>
      <c r="D19" s="11" t="str">
        <f>IF($B19=0,"-",_xlfn.XLOOKUP($A19,'Player League Workings'!$T$5:$T$33,'Player League Workings'!D$5:D$33,0))</f>
        <v>-</v>
      </c>
      <c r="F19" s="48" t="str">
        <f>IF($B19=0,"-",_xlfn.XLOOKUP($A19,'Player League Workings'!$T$5:$T$33,'Player League Workings'!F$5:F$33,0))</f>
        <v>-</v>
      </c>
      <c r="G19" s="48" t="str">
        <f>IF($B19=0,"-",_xlfn.XLOOKUP($A19,'Player League Workings'!$T$5:$T$33,'Player League Workings'!G$5:G$33,0))</f>
        <v>-</v>
      </c>
      <c r="H19" s="48" t="str">
        <f>IF($B19=0,"-",_xlfn.XLOOKUP($A19,'Player League Workings'!$T$5:$T$33,'Player League Workings'!H$5:H$33,0))</f>
        <v>-</v>
      </c>
      <c r="I19" s="48" t="str">
        <f>IF($B19=0,"-",_xlfn.XLOOKUP($A19,'Player League Workings'!$T$5:$T$33,'Player League Workings'!I$5:I$33,0))</f>
        <v>-</v>
      </c>
      <c r="J19" s="48" t="str">
        <f>IF($B19=0,"-",_xlfn.XLOOKUP($A19,'Player League Workings'!$T$5:$T$33,'Player League Workings'!J$5:J$33,0))</f>
        <v>-</v>
      </c>
      <c r="K19" s="48" t="str">
        <f>IF($B19=0,"-",_xlfn.XLOOKUP($A19,'Player League Workings'!$T$5:$T$33,'Player League Workings'!K$5:K$33,0))</f>
        <v>-</v>
      </c>
      <c r="L19" s="48" t="str">
        <f>IF($B19=0,"-",_xlfn.XLOOKUP($A19,'Player League Workings'!$T$5:$T$33,'Player League Workings'!L$5:L$33,0))</f>
        <v>-</v>
      </c>
      <c r="M19" s="48" t="str">
        <f>IF($B19=0,"-",_xlfn.XLOOKUP($A19,'Player League Workings'!$T$5:$T$33,'Player League Workings'!M$5:M$33,0))</f>
        <v>-</v>
      </c>
      <c r="N19" s="48" t="str">
        <f>IF($B19=0,"-",_xlfn.XLOOKUP($A19,'Player League Workings'!$T$5:$T$33,'Player League Workings'!N$5:N$33,0))</f>
        <v>-</v>
      </c>
      <c r="O19" s="48" t="str">
        <f>IF($B19=0,"-",_xlfn.XLOOKUP($A19,'Player League Workings'!$T$5:$T$33,'Player League Workings'!O$5:O$33,0))</f>
        <v>-</v>
      </c>
      <c r="P19" s="48" t="str">
        <f>IF($B19=0,"-",_xlfn.XLOOKUP($A19,'Player League Workings'!$T$5:$T$33,'Player League Workings'!P$5:P$33,0))</f>
        <v>-</v>
      </c>
      <c r="Q19" s="48" t="str">
        <f>IF($B19=0,"-",_xlfn.XLOOKUP($A19,'Player League Workings'!$T$5:$T$33,'Player League Workings'!Q$5:Q$33,0))</f>
        <v>-</v>
      </c>
      <c r="R19" s="48" t="str">
        <f>IF($B19=0,"-",_xlfn.XLOOKUP($A19,'Player League Workings'!$T$5:$T$33,'Player League Workings'!R$5:R$33,0))</f>
        <v>-</v>
      </c>
      <c r="S19" s="49">
        <f t="shared" si="0"/>
        <v>0</v>
      </c>
      <c r="T19" s="68"/>
    </row>
    <row r="20" spans="1:20" x14ac:dyDescent="0.25">
      <c r="A20" s="60">
        <v>16</v>
      </c>
      <c r="B20" s="67">
        <f>_xlfn.XLOOKUP($A20,'Player League Workings'!$T$5:$T$33,'Player League Workings'!B$5:B$33,0)</f>
        <v>0</v>
      </c>
      <c r="C20" s="11" t="str">
        <f>IF($B20=0,"-",_xlfn.XLOOKUP($A20,'Player League Workings'!$T$5:$T$33,'Player League Workings'!C$5:C$33,0))</f>
        <v>-</v>
      </c>
      <c r="D20" s="11" t="str">
        <f>IF($B20=0,"-",_xlfn.XLOOKUP($A20,'Player League Workings'!$T$5:$T$33,'Player League Workings'!D$5:D$33,0))</f>
        <v>-</v>
      </c>
      <c r="F20" s="48" t="str">
        <f>IF($B20=0,"-",_xlfn.XLOOKUP($A20,'Player League Workings'!$T$5:$T$33,'Player League Workings'!F$5:F$33,0))</f>
        <v>-</v>
      </c>
      <c r="G20" s="48" t="str">
        <f>IF($B20=0,"-",_xlfn.XLOOKUP($A20,'Player League Workings'!$T$5:$T$33,'Player League Workings'!G$5:G$33,0))</f>
        <v>-</v>
      </c>
      <c r="H20" s="48" t="str">
        <f>IF($B20=0,"-",_xlfn.XLOOKUP($A20,'Player League Workings'!$T$5:$T$33,'Player League Workings'!H$5:H$33,0))</f>
        <v>-</v>
      </c>
      <c r="I20" s="48" t="str">
        <f>IF($B20=0,"-",_xlfn.XLOOKUP($A20,'Player League Workings'!$T$5:$T$33,'Player League Workings'!I$5:I$33,0))</f>
        <v>-</v>
      </c>
      <c r="J20" s="48" t="str">
        <f>IF($B20=0,"-",_xlfn.XLOOKUP($A20,'Player League Workings'!$T$5:$T$33,'Player League Workings'!J$5:J$33,0))</f>
        <v>-</v>
      </c>
      <c r="K20" s="48" t="str">
        <f>IF($B20=0,"-",_xlfn.XLOOKUP($A20,'Player League Workings'!$T$5:$T$33,'Player League Workings'!K$5:K$33,0))</f>
        <v>-</v>
      </c>
      <c r="L20" s="48" t="str">
        <f>IF($B20=0,"-",_xlfn.XLOOKUP($A20,'Player League Workings'!$T$5:$T$33,'Player League Workings'!L$5:L$33,0))</f>
        <v>-</v>
      </c>
      <c r="M20" s="48" t="str">
        <f>IF($B20=0,"-",_xlfn.XLOOKUP($A20,'Player League Workings'!$T$5:$T$33,'Player League Workings'!M$5:M$33,0))</f>
        <v>-</v>
      </c>
      <c r="N20" s="48" t="str">
        <f>IF($B20=0,"-",_xlfn.XLOOKUP($A20,'Player League Workings'!$T$5:$T$33,'Player League Workings'!N$5:N$33,0))</f>
        <v>-</v>
      </c>
      <c r="O20" s="48" t="str">
        <f>IF($B20=0,"-",_xlfn.XLOOKUP($A20,'Player League Workings'!$T$5:$T$33,'Player League Workings'!O$5:O$33,0))</f>
        <v>-</v>
      </c>
      <c r="P20" s="48" t="str">
        <f>IF($B20=0,"-",_xlfn.XLOOKUP($A20,'Player League Workings'!$T$5:$T$33,'Player League Workings'!P$5:P$33,0))</f>
        <v>-</v>
      </c>
      <c r="Q20" s="48" t="str">
        <f>IF($B20=0,"-",_xlfn.XLOOKUP($A20,'Player League Workings'!$T$5:$T$33,'Player League Workings'!Q$5:Q$33,0))</f>
        <v>-</v>
      </c>
      <c r="R20" s="48" t="str">
        <f>IF($B20=0,"-",_xlfn.XLOOKUP($A20,'Player League Workings'!$T$5:$T$33,'Player League Workings'!R$5:R$33,0))</f>
        <v>-</v>
      </c>
      <c r="S20" s="49">
        <f t="shared" si="0"/>
        <v>0</v>
      </c>
      <c r="T20" s="68"/>
    </row>
    <row r="21" spans="1:20" ht="15" customHeight="1" x14ac:dyDescent="0.25">
      <c r="A21" s="60">
        <v>17</v>
      </c>
      <c r="B21" s="67">
        <f>_xlfn.XLOOKUP($A21,'Player League Workings'!$T$5:$T$33,'Player League Workings'!B$5:B$33,0)</f>
        <v>0</v>
      </c>
      <c r="C21" s="11" t="str">
        <f>IF($B21=0,"-",_xlfn.XLOOKUP($A21,'Player League Workings'!$T$5:$T$33,'Player League Workings'!C$5:C$33,0))</f>
        <v>-</v>
      </c>
      <c r="D21" s="11" t="str">
        <f>IF($B21=0,"-",_xlfn.XLOOKUP($A21,'Player League Workings'!$T$5:$T$33,'Player League Workings'!D$5:D$33,0))</f>
        <v>-</v>
      </c>
      <c r="F21" s="48" t="str">
        <f>IF($B21=0,"-",_xlfn.XLOOKUP($A21,'Player League Workings'!$T$5:$T$33,'Player League Workings'!F$5:F$33,0))</f>
        <v>-</v>
      </c>
      <c r="G21" s="48" t="str">
        <f>IF($B21=0,"-",_xlfn.XLOOKUP($A21,'Player League Workings'!$T$5:$T$33,'Player League Workings'!G$5:G$33,0))</f>
        <v>-</v>
      </c>
      <c r="H21" s="48" t="str">
        <f>IF($B21=0,"-",_xlfn.XLOOKUP($A21,'Player League Workings'!$T$5:$T$33,'Player League Workings'!H$5:H$33,0))</f>
        <v>-</v>
      </c>
      <c r="I21" s="48" t="str">
        <f>IF($B21=0,"-",_xlfn.XLOOKUP($A21,'Player League Workings'!$T$5:$T$33,'Player League Workings'!I$5:I$33,0))</f>
        <v>-</v>
      </c>
      <c r="J21" s="48" t="str">
        <f>IF($B21=0,"-",_xlfn.XLOOKUP($A21,'Player League Workings'!$T$5:$T$33,'Player League Workings'!J$5:J$33,0))</f>
        <v>-</v>
      </c>
      <c r="K21" s="48" t="str">
        <f>IF($B21=0,"-",_xlfn.XLOOKUP($A21,'Player League Workings'!$T$5:$T$33,'Player League Workings'!K$5:K$33,0))</f>
        <v>-</v>
      </c>
      <c r="L21" s="48" t="str">
        <f>IF($B21=0,"-",_xlfn.XLOOKUP($A21,'Player League Workings'!$T$5:$T$33,'Player League Workings'!L$5:L$33,0))</f>
        <v>-</v>
      </c>
      <c r="M21" s="48" t="str">
        <f>IF($B21=0,"-",_xlfn.XLOOKUP($A21,'Player League Workings'!$T$5:$T$33,'Player League Workings'!M$5:M$33,0))</f>
        <v>-</v>
      </c>
      <c r="N21" s="48" t="str">
        <f>IF($B21=0,"-",_xlfn.XLOOKUP($A21,'Player League Workings'!$T$5:$T$33,'Player League Workings'!N$5:N$33,0))</f>
        <v>-</v>
      </c>
      <c r="O21" s="48" t="str">
        <f>IF($B21=0,"-",_xlfn.XLOOKUP($A21,'Player League Workings'!$T$5:$T$33,'Player League Workings'!O$5:O$33,0))</f>
        <v>-</v>
      </c>
      <c r="P21" s="48" t="str">
        <f>IF($B21=0,"-",_xlfn.XLOOKUP($A21,'Player League Workings'!$T$5:$T$33,'Player League Workings'!P$5:P$33,0))</f>
        <v>-</v>
      </c>
      <c r="Q21" s="48" t="str">
        <f>IF($B21=0,"-",_xlfn.XLOOKUP($A21,'Player League Workings'!$T$5:$T$33,'Player League Workings'!Q$5:Q$33,0))</f>
        <v>-</v>
      </c>
      <c r="R21" s="48" t="str">
        <f>IF($B21=0,"-",_xlfn.XLOOKUP($A21,'Player League Workings'!$T$5:$T$33,'Player League Workings'!R$5:R$33,0))</f>
        <v>-</v>
      </c>
      <c r="S21" s="49">
        <f t="shared" si="0"/>
        <v>0</v>
      </c>
      <c r="T21" s="68"/>
    </row>
    <row r="22" spans="1:20" ht="15" customHeight="1" x14ac:dyDescent="0.25">
      <c r="A22" s="60">
        <v>18</v>
      </c>
      <c r="B22" s="67">
        <f>_xlfn.XLOOKUP($A22,'Player League Workings'!$T$5:$T$33,'Player League Workings'!B$5:B$33,0)</f>
        <v>0</v>
      </c>
      <c r="C22" s="11" t="str">
        <f>IF($B22=0,"-",_xlfn.XLOOKUP($A22,'Player League Workings'!$T$5:$T$33,'Player League Workings'!C$5:C$33,0))</f>
        <v>-</v>
      </c>
      <c r="D22" s="11" t="str">
        <f>IF($B22=0,"-",_xlfn.XLOOKUP($A22,'Player League Workings'!$T$5:$T$33,'Player League Workings'!D$5:D$33,0))</f>
        <v>-</v>
      </c>
      <c r="F22" s="48" t="str">
        <f>IF($B22=0,"-",_xlfn.XLOOKUP($A22,'Player League Workings'!$T$5:$T$33,'Player League Workings'!F$5:F$33,0))</f>
        <v>-</v>
      </c>
      <c r="G22" s="48" t="str">
        <f>IF($B22=0,"-",_xlfn.XLOOKUP($A22,'Player League Workings'!$T$5:$T$33,'Player League Workings'!G$5:G$33,0))</f>
        <v>-</v>
      </c>
      <c r="H22" s="48" t="str">
        <f>IF($B22=0,"-",_xlfn.XLOOKUP($A22,'Player League Workings'!$T$5:$T$33,'Player League Workings'!H$5:H$33,0))</f>
        <v>-</v>
      </c>
      <c r="I22" s="48" t="str">
        <f>IF($B22=0,"-",_xlfn.XLOOKUP($A22,'Player League Workings'!$T$5:$T$33,'Player League Workings'!I$5:I$33,0))</f>
        <v>-</v>
      </c>
      <c r="J22" s="48" t="str">
        <f>IF($B22=0,"-",_xlfn.XLOOKUP($A22,'Player League Workings'!$T$5:$T$33,'Player League Workings'!J$5:J$33,0))</f>
        <v>-</v>
      </c>
      <c r="K22" s="48" t="str">
        <f>IF($B22=0,"-",_xlfn.XLOOKUP($A22,'Player League Workings'!$T$5:$T$33,'Player League Workings'!K$5:K$33,0))</f>
        <v>-</v>
      </c>
      <c r="L22" s="48" t="str">
        <f>IF($B22=0,"-",_xlfn.XLOOKUP($A22,'Player League Workings'!$T$5:$T$33,'Player League Workings'!L$5:L$33,0))</f>
        <v>-</v>
      </c>
      <c r="M22" s="48" t="str">
        <f>IF($B22=0,"-",_xlfn.XLOOKUP($A22,'Player League Workings'!$T$5:$T$33,'Player League Workings'!M$5:M$33,0))</f>
        <v>-</v>
      </c>
      <c r="N22" s="48" t="str">
        <f>IF($B22=0,"-",_xlfn.XLOOKUP($A22,'Player League Workings'!$T$5:$T$33,'Player League Workings'!N$5:N$33,0))</f>
        <v>-</v>
      </c>
      <c r="O22" s="48" t="str">
        <f>IF($B22=0,"-",_xlfn.XLOOKUP($A22,'Player League Workings'!$T$5:$T$33,'Player League Workings'!O$5:O$33,0))</f>
        <v>-</v>
      </c>
      <c r="P22" s="48" t="str">
        <f>IF($B22=0,"-",_xlfn.XLOOKUP($A22,'Player League Workings'!$T$5:$T$33,'Player League Workings'!P$5:P$33,0))</f>
        <v>-</v>
      </c>
      <c r="Q22" s="48" t="str">
        <f>IF($B22=0,"-",_xlfn.XLOOKUP($A22,'Player League Workings'!$T$5:$T$33,'Player League Workings'!Q$5:Q$33,0))</f>
        <v>-</v>
      </c>
      <c r="R22" s="48" t="str">
        <f>IF($B22=0,"-",_xlfn.XLOOKUP($A22,'Player League Workings'!$T$5:$T$33,'Player League Workings'!R$5:R$33,0))</f>
        <v>-</v>
      </c>
      <c r="S22" s="49">
        <f t="shared" si="0"/>
        <v>0</v>
      </c>
      <c r="T22" s="68"/>
    </row>
    <row r="23" spans="1:20" ht="15" customHeight="1" x14ac:dyDescent="0.25">
      <c r="A23" s="60">
        <v>19</v>
      </c>
      <c r="B23" s="67">
        <f>_xlfn.XLOOKUP($A23,'Player League Workings'!$T$5:$T$33,'Player League Workings'!B$5:B$33,0)</f>
        <v>0</v>
      </c>
      <c r="C23" s="11" t="str">
        <f>IF($B23=0,"-",_xlfn.XLOOKUP($A23,'Player League Workings'!$T$5:$T$33,'Player League Workings'!C$5:C$33,0))</f>
        <v>-</v>
      </c>
      <c r="D23" s="11" t="str">
        <f>IF($B23=0,"-",_xlfn.XLOOKUP($A23,'Player League Workings'!$T$5:$T$33,'Player League Workings'!D$5:D$33,0))</f>
        <v>-</v>
      </c>
      <c r="F23" s="48" t="str">
        <f>IF($B23=0,"-",_xlfn.XLOOKUP($A23,'Player League Workings'!$T$5:$T$33,'Player League Workings'!F$5:F$33,0))</f>
        <v>-</v>
      </c>
      <c r="G23" s="48" t="str">
        <f>IF($B23=0,"-",_xlfn.XLOOKUP($A23,'Player League Workings'!$T$5:$T$33,'Player League Workings'!G$5:G$33,0))</f>
        <v>-</v>
      </c>
      <c r="H23" s="48" t="str">
        <f>IF($B23=0,"-",_xlfn.XLOOKUP($A23,'Player League Workings'!$T$5:$T$33,'Player League Workings'!H$5:H$33,0))</f>
        <v>-</v>
      </c>
      <c r="I23" s="48" t="str">
        <f>IF($B23=0,"-",_xlfn.XLOOKUP($A23,'Player League Workings'!$T$5:$T$33,'Player League Workings'!I$5:I$33,0))</f>
        <v>-</v>
      </c>
      <c r="J23" s="48" t="str">
        <f>IF($B23=0,"-",_xlfn.XLOOKUP($A23,'Player League Workings'!$T$5:$T$33,'Player League Workings'!J$5:J$33,0))</f>
        <v>-</v>
      </c>
      <c r="K23" s="48" t="str">
        <f>IF($B23=0,"-",_xlfn.XLOOKUP($A23,'Player League Workings'!$T$5:$T$33,'Player League Workings'!K$5:K$33,0))</f>
        <v>-</v>
      </c>
      <c r="L23" s="48" t="str">
        <f>IF($B23=0,"-",_xlfn.XLOOKUP($A23,'Player League Workings'!$T$5:$T$33,'Player League Workings'!L$5:L$33,0))</f>
        <v>-</v>
      </c>
      <c r="M23" s="48" t="str">
        <f>IF($B23=0,"-",_xlfn.XLOOKUP($A23,'Player League Workings'!$T$5:$T$33,'Player League Workings'!M$5:M$33,0))</f>
        <v>-</v>
      </c>
      <c r="N23" s="48" t="str">
        <f>IF($B23=0,"-",_xlfn.XLOOKUP($A23,'Player League Workings'!$T$5:$T$33,'Player League Workings'!N$5:N$33,0))</f>
        <v>-</v>
      </c>
      <c r="O23" s="48" t="str">
        <f>IF($B23=0,"-",_xlfn.XLOOKUP($A23,'Player League Workings'!$T$5:$T$33,'Player League Workings'!O$5:O$33,0))</f>
        <v>-</v>
      </c>
      <c r="P23" s="48" t="str">
        <f>IF($B23=0,"-",_xlfn.XLOOKUP($A23,'Player League Workings'!$T$5:$T$33,'Player League Workings'!P$5:P$33,0))</f>
        <v>-</v>
      </c>
      <c r="Q23" s="48" t="str">
        <f>IF($B23=0,"-",_xlfn.XLOOKUP($A23,'Player League Workings'!$T$5:$T$33,'Player League Workings'!Q$5:Q$33,0))</f>
        <v>-</v>
      </c>
      <c r="R23" s="48" t="str">
        <f>IF($B23=0,"-",_xlfn.XLOOKUP($A23,'Player League Workings'!$T$5:$T$33,'Player League Workings'!R$5:R$33,0))</f>
        <v>-</v>
      </c>
      <c r="S23" s="49">
        <f t="shared" si="0"/>
        <v>0</v>
      </c>
      <c r="T23" s="68"/>
    </row>
    <row r="24" spans="1:20" ht="15" customHeight="1" x14ac:dyDescent="0.25">
      <c r="A24" s="60">
        <v>20</v>
      </c>
      <c r="B24" s="67">
        <f>_xlfn.XLOOKUP($A24,'Player League Workings'!$T$5:$T$33,'Player League Workings'!B$5:B$33,0)</f>
        <v>0</v>
      </c>
      <c r="C24" s="11" t="str">
        <f>IF($B24=0,"-",_xlfn.XLOOKUP($A24,'Player League Workings'!$T$5:$T$33,'Player League Workings'!C$5:C$33,0))</f>
        <v>-</v>
      </c>
      <c r="D24" s="11" t="str">
        <f>IF($B24=0,"-",_xlfn.XLOOKUP($A24,'Player League Workings'!$T$5:$T$33,'Player League Workings'!D$5:D$33,0))</f>
        <v>-</v>
      </c>
      <c r="F24" s="48" t="str">
        <f>IF($B24=0,"-",_xlfn.XLOOKUP($A24,'Player League Workings'!$T$5:$T$33,'Player League Workings'!F$5:F$33,0))</f>
        <v>-</v>
      </c>
      <c r="G24" s="48" t="str">
        <f>IF($B24=0,"-",_xlfn.XLOOKUP($A24,'Player League Workings'!$T$5:$T$33,'Player League Workings'!G$5:G$33,0))</f>
        <v>-</v>
      </c>
      <c r="H24" s="48" t="str">
        <f>IF($B24=0,"-",_xlfn.XLOOKUP($A24,'Player League Workings'!$T$5:$T$33,'Player League Workings'!H$5:H$33,0))</f>
        <v>-</v>
      </c>
      <c r="I24" s="48" t="str">
        <f>IF($B24=0,"-",_xlfn.XLOOKUP($A24,'Player League Workings'!$T$5:$T$33,'Player League Workings'!I$5:I$33,0))</f>
        <v>-</v>
      </c>
      <c r="J24" s="48" t="str">
        <f>IF($B24=0,"-",_xlfn.XLOOKUP($A24,'Player League Workings'!$T$5:$T$33,'Player League Workings'!J$5:J$33,0))</f>
        <v>-</v>
      </c>
      <c r="K24" s="48" t="str">
        <f>IF($B24=0,"-",_xlfn.XLOOKUP($A24,'Player League Workings'!$T$5:$T$33,'Player League Workings'!K$5:K$33,0))</f>
        <v>-</v>
      </c>
      <c r="L24" s="48" t="str">
        <f>IF($B24=0,"-",_xlfn.XLOOKUP($A24,'Player League Workings'!$T$5:$T$33,'Player League Workings'!L$5:L$33,0))</f>
        <v>-</v>
      </c>
      <c r="M24" s="48" t="str">
        <f>IF($B24=0,"-",_xlfn.XLOOKUP($A24,'Player League Workings'!$T$5:$T$33,'Player League Workings'!M$5:M$33,0))</f>
        <v>-</v>
      </c>
      <c r="N24" s="48" t="str">
        <f>IF($B24=0,"-",_xlfn.XLOOKUP($A24,'Player League Workings'!$T$5:$T$33,'Player League Workings'!N$5:N$33,0))</f>
        <v>-</v>
      </c>
      <c r="O24" s="48" t="str">
        <f>IF($B24=0,"-",_xlfn.XLOOKUP($A24,'Player League Workings'!$T$5:$T$33,'Player League Workings'!O$5:O$33,0))</f>
        <v>-</v>
      </c>
      <c r="P24" s="48" t="str">
        <f>IF($B24=0,"-",_xlfn.XLOOKUP($A24,'Player League Workings'!$T$5:$T$33,'Player League Workings'!P$5:P$33,0))</f>
        <v>-</v>
      </c>
      <c r="Q24" s="48" t="str">
        <f>IF($B24=0,"-",_xlfn.XLOOKUP($A24,'Player League Workings'!$T$5:$T$33,'Player League Workings'!Q$5:Q$33,0))</f>
        <v>-</v>
      </c>
      <c r="R24" s="48" t="str">
        <f>IF($B24=0,"-",_xlfn.XLOOKUP($A24,'Player League Workings'!$T$5:$T$33,'Player League Workings'!R$5:R$33,0))</f>
        <v>-</v>
      </c>
      <c r="S24" s="49">
        <f t="shared" si="0"/>
        <v>0</v>
      </c>
      <c r="T24" s="68"/>
    </row>
    <row r="25" spans="1:20" ht="15" customHeight="1" x14ac:dyDescent="0.25">
      <c r="A25" s="60">
        <v>21</v>
      </c>
      <c r="B25" s="67">
        <f>_xlfn.XLOOKUP($A25,'Player League Workings'!$T$5:$T$33,'Player League Workings'!B$5:B$33,0)</f>
        <v>0</v>
      </c>
      <c r="C25" s="11" t="str">
        <f>IF($B25=0,"-",_xlfn.XLOOKUP($A25,'Player League Workings'!$T$5:$T$33,'Player League Workings'!C$5:C$33,0))</f>
        <v>-</v>
      </c>
      <c r="D25" s="11" t="str">
        <f>IF($B25=0,"-",_xlfn.XLOOKUP($A25,'Player League Workings'!$T$5:$T$33,'Player League Workings'!D$5:D$33,0))</f>
        <v>-</v>
      </c>
      <c r="F25" s="48" t="str">
        <f>IF($B25=0,"-",_xlfn.XLOOKUP($A25,'Player League Workings'!$T$5:$T$33,'Player League Workings'!F$5:F$33,0))</f>
        <v>-</v>
      </c>
      <c r="G25" s="48" t="str">
        <f>IF($B25=0,"-",_xlfn.XLOOKUP($A25,'Player League Workings'!$T$5:$T$33,'Player League Workings'!G$5:G$33,0))</f>
        <v>-</v>
      </c>
      <c r="H25" s="48" t="str">
        <f>IF($B25=0,"-",_xlfn.XLOOKUP($A25,'Player League Workings'!$T$5:$T$33,'Player League Workings'!H$5:H$33,0))</f>
        <v>-</v>
      </c>
      <c r="I25" s="48" t="str">
        <f>IF($B25=0,"-",_xlfn.XLOOKUP($A25,'Player League Workings'!$T$5:$T$33,'Player League Workings'!I$5:I$33,0))</f>
        <v>-</v>
      </c>
      <c r="J25" s="48" t="str">
        <f>IF($B25=0,"-",_xlfn.XLOOKUP($A25,'Player League Workings'!$T$5:$T$33,'Player League Workings'!J$5:J$33,0))</f>
        <v>-</v>
      </c>
      <c r="K25" s="48" t="str">
        <f>IF($B25=0,"-",_xlfn.XLOOKUP($A25,'Player League Workings'!$T$5:$T$33,'Player League Workings'!K$5:K$33,0))</f>
        <v>-</v>
      </c>
      <c r="L25" s="48" t="str">
        <f>IF($B25=0,"-",_xlfn.XLOOKUP($A25,'Player League Workings'!$T$5:$T$33,'Player League Workings'!L$5:L$33,0))</f>
        <v>-</v>
      </c>
      <c r="M25" s="48" t="str">
        <f>IF($B25=0,"-",_xlfn.XLOOKUP($A25,'Player League Workings'!$T$5:$T$33,'Player League Workings'!M$5:M$33,0))</f>
        <v>-</v>
      </c>
      <c r="N25" s="48" t="str">
        <f>IF($B25=0,"-",_xlfn.XLOOKUP($A25,'Player League Workings'!$T$5:$T$33,'Player League Workings'!N$5:N$33,0))</f>
        <v>-</v>
      </c>
      <c r="O25" s="48" t="str">
        <f>IF($B25=0,"-",_xlfn.XLOOKUP($A25,'Player League Workings'!$T$5:$T$33,'Player League Workings'!O$5:O$33,0))</f>
        <v>-</v>
      </c>
      <c r="P25" s="48" t="str">
        <f>IF($B25=0,"-",_xlfn.XLOOKUP($A25,'Player League Workings'!$T$5:$T$33,'Player League Workings'!P$5:P$33,0))</f>
        <v>-</v>
      </c>
      <c r="Q25" s="48" t="str">
        <f>IF($B25=0,"-",_xlfn.XLOOKUP($A25,'Player League Workings'!$T$5:$T$33,'Player League Workings'!Q$5:Q$33,0))</f>
        <v>-</v>
      </c>
      <c r="R25" s="48" t="str">
        <f>IF($B25=0,"-",_xlfn.XLOOKUP($A25,'Player League Workings'!$T$5:$T$33,'Player League Workings'!R$5:R$33,0))</f>
        <v>-</v>
      </c>
      <c r="S25" s="49">
        <f t="shared" si="0"/>
        <v>0</v>
      </c>
      <c r="T25" s="68"/>
    </row>
    <row r="26" spans="1:20" ht="15" customHeight="1" x14ac:dyDescent="0.25">
      <c r="A26" s="60">
        <v>22</v>
      </c>
      <c r="B26" s="67">
        <f>_xlfn.XLOOKUP($A26,'Player League Workings'!$T$5:$T$33,'Player League Workings'!B$5:B$33,0)</f>
        <v>0</v>
      </c>
      <c r="C26" s="11" t="str">
        <f>IF($B26=0,"-",_xlfn.XLOOKUP($A26,'Player League Workings'!$T$5:$T$33,'Player League Workings'!C$5:C$33,0))</f>
        <v>-</v>
      </c>
      <c r="D26" s="11" t="str">
        <f>IF($B26=0,"-",_xlfn.XLOOKUP($A26,'Player League Workings'!$T$5:$T$33,'Player League Workings'!D$5:D$33,0))</f>
        <v>-</v>
      </c>
      <c r="F26" s="48" t="str">
        <f>IF($B26=0,"-",_xlfn.XLOOKUP($A26,'Player League Workings'!$T$5:$T$33,'Player League Workings'!F$5:F$33,0))</f>
        <v>-</v>
      </c>
      <c r="G26" s="48" t="str">
        <f>IF($B26=0,"-",_xlfn.XLOOKUP($A26,'Player League Workings'!$T$5:$T$33,'Player League Workings'!G$5:G$33,0))</f>
        <v>-</v>
      </c>
      <c r="H26" s="48" t="str">
        <f>IF($B26=0,"-",_xlfn.XLOOKUP($A26,'Player League Workings'!$T$5:$T$33,'Player League Workings'!H$5:H$33,0))</f>
        <v>-</v>
      </c>
      <c r="I26" s="48" t="str">
        <f>IF($B26=0,"-",_xlfn.XLOOKUP($A26,'Player League Workings'!$T$5:$T$33,'Player League Workings'!I$5:I$33,0))</f>
        <v>-</v>
      </c>
      <c r="J26" s="48" t="str">
        <f>IF($B26=0,"-",_xlfn.XLOOKUP($A26,'Player League Workings'!$T$5:$T$33,'Player League Workings'!J$5:J$33,0))</f>
        <v>-</v>
      </c>
      <c r="K26" s="48" t="str">
        <f>IF($B26=0,"-",_xlfn.XLOOKUP($A26,'Player League Workings'!$T$5:$T$33,'Player League Workings'!K$5:K$33,0))</f>
        <v>-</v>
      </c>
      <c r="L26" s="48" t="str">
        <f>IF($B26=0,"-",_xlfn.XLOOKUP($A26,'Player League Workings'!$T$5:$T$33,'Player League Workings'!L$5:L$33,0))</f>
        <v>-</v>
      </c>
      <c r="M26" s="48" t="str">
        <f>IF($B26=0,"-",_xlfn.XLOOKUP($A26,'Player League Workings'!$T$5:$T$33,'Player League Workings'!M$5:M$33,0))</f>
        <v>-</v>
      </c>
      <c r="N26" s="48" t="str">
        <f>IF($B26=0,"-",_xlfn.XLOOKUP($A26,'Player League Workings'!$T$5:$T$33,'Player League Workings'!N$5:N$33,0))</f>
        <v>-</v>
      </c>
      <c r="O26" s="48" t="str">
        <f>IF($B26=0,"-",_xlfn.XLOOKUP($A26,'Player League Workings'!$T$5:$T$33,'Player League Workings'!O$5:O$33,0))</f>
        <v>-</v>
      </c>
      <c r="P26" s="48" t="str">
        <f>IF($B26=0,"-",_xlfn.XLOOKUP($A26,'Player League Workings'!$T$5:$T$33,'Player League Workings'!P$5:P$33,0))</f>
        <v>-</v>
      </c>
      <c r="Q26" s="48" t="str">
        <f>IF($B26=0,"-",_xlfn.XLOOKUP($A26,'Player League Workings'!$T$5:$T$33,'Player League Workings'!Q$5:Q$33,0))</f>
        <v>-</v>
      </c>
      <c r="R26" s="48" t="str">
        <f>IF($B26=0,"-",_xlfn.XLOOKUP($A26,'Player League Workings'!$T$5:$T$33,'Player League Workings'!R$5:R$33,0))</f>
        <v>-</v>
      </c>
      <c r="S26" s="49">
        <f t="shared" si="0"/>
        <v>0</v>
      </c>
      <c r="T26" s="68"/>
    </row>
    <row r="27" spans="1:20" ht="15" customHeight="1" x14ac:dyDescent="0.25">
      <c r="A27" s="60">
        <v>23</v>
      </c>
      <c r="B27" s="67">
        <f>_xlfn.XLOOKUP($A27,'Player League Workings'!$T$5:$T$33,'Player League Workings'!B$5:B$33,0)</f>
        <v>0</v>
      </c>
      <c r="C27" s="11" t="str">
        <f>IF($B27=0,"-",_xlfn.XLOOKUP($A27,'Player League Workings'!$T$5:$T$33,'Player League Workings'!C$5:C$33,0))</f>
        <v>-</v>
      </c>
      <c r="D27" s="11" t="str">
        <f>IF($B27=0,"-",_xlfn.XLOOKUP($A27,'Player League Workings'!$T$5:$T$33,'Player League Workings'!D$5:D$33,0))</f>
        <v>-</v>
      </c>
      <c r="F27" s="48" t="str">
        <f>IF($B27=0,"-",_xlfn.XLOOKUP($A27,'Player League Workings'!$T$5:$T$33,'Player League Workings'!F$5:F$33,0))</f>
        <v>-</v>
      </c>
      <c r="G27" s="48" t="str">
        <f>IF($B27=0,"-",_xlfn.XLOOKUP($A27,'Player League Workings'!$T$5:$T$33,'Player League Workings'!G$5:G$33,0))</f>
        <v>-</v>
      </c>
      <c r="H27" s="48" t="str">
        <f>IF($B27=0,"-",_xlfn.XLOOKUP($A27,'Player League Workings'!$T$5:$T$33,'Player League Workings'!H$5:H$33,0))</f>
        <v>-</v>
      </c>
      <c r="I27" s="48" t="str">
        <f>IF($B27=0,"-",_xlfn.XLOOKUP($A27,'Player League Workings'!$T$5:$T$33,'Player League Workings'!I$5:I$33,0))</f>
        <v>-</v>
      </c>
      <c r="J27" s="48" t="str">
        <f>IF($B27=0,"-",_xlfn.XLOOKUP($A27,'Player League Workings'!$T$5:$T$33,'Player League Workings'!J$5:J$33,0))</f>
        <v>-</v>
      </c>
      <c r="K27" s="48" t="str">
        <f>IF($B27=0,"-",_xlfn.XLOOKUP($A27,'Player League Workings'!$T$5:$T$33,'Player League Workings'!K$5:K$33,0))</f>
        <v>-</v>
      </c>
      <c r="L27" s="48" t="str">
        <f>IF($B27=0,"-",_xlfn.XLOOKUP($A27,'Player League Workings'!$T$5:$T$33,'Player League Workings'!L$5:L$33,0))</f>
        <v>-</v>
      </c>
      <c r="M27" s="48" t="str">
        <f>IF($B27=0,"-",_xlfn.XLOOKUP($A27,'Player League Workings'!$T$5:$T$33,'Player League Workings'!M$5:M$33,0))</f>
        <v>-</v>
      </c>
      <c r="N27" s="48" t="str">
        <f>IF($B27=0,"-",_xlfn.XLOOKUP($A27,'Player League Workings'!$T$5:$T$33,'Player League Workings'!N$5:N$33,0))</f>
        <v>-</v>
      </c>
      <c r="O27" s="48" t="str">
        <f>IF($B27=0,"-",_xlfn.XLOOKUP($A27,'Player League Workings'!$T$5:$T$33,'Player League Workings'!O$5:O$33,0))</f>
        <v>-</v>
      </c>
      <c r="P27" s="48" t="str">
        <f>IF($B27=0,"-",_xlfn.XLOOKUP($A27,'Player League Workings'!$T$5:$T$33,'Player League Workings'!P$5:P$33,0))</f>
        <v>-</v>
      </c>
      <c r="Q27" s="48" t="str">
        <f>IF($B27=0,"-",_xlfn.XLOOKUP($A27,'Player League Workings'!$T$5:$T$33,'Player League Workings'!Q$5:Q$33,0))</f>
        <v>-</v>
      </c>
      <c r="R27" s="48" t="str">
        <f>IF($B27=0,"-",_xlfn.XLOOKUP($A27,'Player League Workings'!$T$5:$T$33,'Player League Workings'!R$5:R$33,0))</f>
        <v>-</v>
      </c>
      <c r="S27" s="49">
        <f t="shared" si="0"/>
        <v>0</v>
      </c>
      <c r="T27" s="68"/>
    </row>
    <row r="28" spans="1:20" ht="15" customHeight="1" x14ac:dyDescent="0.25">
      <c r="A28" s="60">
        <v>24</v>
      </c>
      <c r="B28" s="67">
        <f>_xlfn.XLOOKUP($A28,'Player League Workings'!$T$5:$T$33,'Player League Workings'!B$5:B$33,0)</f>
        <v>0</v>
      </c>
      <c r="C28" s="11" t="str">
        <f>IF($B28=0,"-",_xlfn.XLOOKUP($A28,'Player League Workings'!$T$5:$T$33,'Player League Workings'!C$5:C$33,0))</f>
        <v>-</v>
      </c>
      <c r="D28" s="11" t="str">
        <f>IF($B28=0,"-",_xlfn.XLOOKUP($A28,'Player League Workings'!$T$5:$T$33,'Player League Workings'!D$5:D$33,0))</f>
        <v>-</v>
      </c>
      <c r="F28" s="48" t="str">
        <f>IF($B28=0,"-",_xlfn.XLOOKUP($A28,'Player League Workings'!$T$5:$T$33,'Player League Workings'!F$5:F$33,0))</f>
        <v>-</v>
      </c>
      <c r="G28" s="48" t="str">
        <f>IF($B28=0,"-",_xlfn.XLOOKUP($A28,'Player League Workings'!$T$5:$T$33,'Player League Workings'!G$5:G$33,0))</f>
        <v>-</v>
      </c>
      <c r="H28" s="48" t="str">
        <f>IF($B28=0,"-",_xlfn.XLOOKUP($A28,'Player League Workings'!$T$5:$T$33,'Player League Workings'!H$5:H$33,0))</f>
        <v>-</v>
      </c>
      <c r="I28" s="48" t="str">
        <f>IF($B28=0,"-",_xlfn.XLOOKUP($A28,'Player League Workings'!$T$5:$T$33,'Player League Workings'!I$5:I$33,0))</f>
        <v>-</v>
      </c>
      <c r="J28" s="48" t="str">
        <f>IF($B28=0,"-",_xlfn.XLOOKUP($A28,'Player League Workings'!$T$5:$T$33,'Player League Workings'!J$5:J$33,0))</f>
        <v>-</v>
      </c>
      <c r="K28" s="48" t="str">
        <f>IF($B28=0,"-",_xlfn.XLOOKUP($A28,'Player League Workings'!$T$5:$T$33,'Player League Workings'!K$5:K$33,0))</f>
        <v>-</v>
      </c>
      <c r="L28" s="48" t="str">
        <f>IF($B28=0,"-",_xlfn.XLOOKUP($A28,'Player League Workings'!$T$5:$T$33,'Player League Workings'!L$5:L$33,0))</f>
        <v>-</v>
      </c>
      <c r="M28" s="48" t="str">
        <f>IF($B28=0,"-",_xlfn.XLOOKUP($A28,'Player League Workings'!$T$5:$T$33,'Player League Workings'!M$5:M$33,0))</f>
        <v>-</v>
      </c>
      <c r="N28" s="48" t="str">
        <f>IF($B28=0,"-",_xlfn.XLOOKUP($A28,'Player League Workings'!$T$5:$T$33,'Player League Workings'!N$5:N$33,0))</f>
        <v>-</v>
      </c>
      <c r="O28" s="48" t="str">
        <f>IF($B28=0,"-",_xlfn.XLOOKUP($A28,'Player League Workings'!$T$5:$T$33,'Player League Workings'!O$5:O$33,0))</f>
        <v>-</v>
      </c>
      <c r="P28" s="48" t="str">
        <f>IF($B28=0,"-",_xlfn.XLOOKUP($A28,'Player League Workings'!$T$5:$T$33,'Player League Workings'!P$5:P$33,0))</f>
        <v>-</v>
      </c>
      <c r="Q28" s="48" t="str">
        <f>IF($B28=0,"-",_xlfn.XLOOKUP($A28,'Player League Workings'!$T$5:$T$33,'Player League Workings'!Q$5:Q$33,0))</f>
        <v>-</v>
      </c>
      <c r="R28" s="48" t="str">
        <f>IF($B28=0,"-",_xlfn.XLOOKUP($A28,'Player League Workings'!$T$5:$T$33,'Player League Workings'!R$5:R$33,0))</f>
        <v>-</v>
      </c>
      <c r="S28" s="49">
        <f t="shared" si="0"/>
        <v>0</v>
      </c>
      <c r="T28" s="68"/>
    </row>
    <row r="29" spans="1:20" ht="15" customHeight="1" x14ac:dyDescent="0.25">
      <c r="A29" s="60">
        <v>25</v>
      </c>
      <c r="B29" s="67">
        <f>_xlfn.XLOOKUP($A29,'Player League Workings'!$T$5:$T$33,'Player League Workings'!B$5:B$33,0)</f>
        <v>0</v>
      </c>
      <c r="C29" s="11" t="str">
        <f>IF($B29=0,"-",_xlfn.XLOOKUP($A29,'Player League Workings'!$T$5:$T$33,'Player League Workings'!C$5:C$33,0))</f>
        <v>-</v>
      </c>
      <c r="D29" s="11" t="str">
        <f>IF($B29=0,"-",_xlfn.XLOOKUP($A29,'Player League Workings'!$T$5:$T$33,'Player League Workings'!D$5:D$33,0))</f>
        <v>-</v>
      </c>
      <c r="F29" s="48" t="str">
        <f>IF($B29=0,"-",_xlfn.XLOOKUP($A29,'Player League Workings'!$T$5:$T$33,'Player League Workings'!F$5:F$33,0))</f>
        <v>-</v>
      </c>
      <c r="G29" s="48" t="str">
        <f>IF($B29=0,"-",_xlfn.XLOOKUP($A29,'Player League Workings'!$T$5:$T$33,'Player League Workings'!G$5:G$33,0))</f>
        <v>-</v>
      </c>
      <c r="H29" s="48" t="str">
        <f>IF($B29=0,"-",_xlfn.XLOOKUP($A29,'Player League Workings'!$T$5:$T$33,'Player League Workings'!H$5:H$33,0))</f>
        <v>-</v>
      </c>
      <c r="I29" s="48" t="str">
        <f>IF($B29=0,"-",_xlfn.XLOOKUP($A29,'Player League Workings'!$T$5:$T$33,'Player League Workings'!I$5:I$33,0))</f>
        <v>-</v>
      </c>
      <c r="J29" s="48" t="str">
        <f>IF($B29=0,"-",_xlfn.XLOOKUP($A29,'Player League Workings'!$T$5:$T$33,'Player League Workings'!J$5:J$33,0))</f>
        <v>-</v>
      </c>
      <c r="K29" s="48" t="str">
        <f>IF($B29=0,"-",_xlfn.XLOOKUP($A29,'Player League Workings'!$T$5:$T$33,'Player League Workings'!K$5:K$33,0))</f>
        <v>-</v>
      </c>
      <c r="L29" s="48" t="str">
        <f>IF($B29=0,"-",_xlfn.XLOOKUP($A29,'Player League Workings'!$T$5:$T$33,'Player League Workings'!L$5:L$33,0))</f>
        <v>-</v>
      </c>
      <c r="M29" s="48" t="str">
        <f>IF($B29=0,"-",_xlfn.XLOOKUP($A29,'Player League Workings'!$T$5:$T$33,'Player League Workings'!M$5:M$33,0))</f>
        <v>-</v>
      </c>
      <c r="N29" s="48" t="str">
        <f>IF($B29=0,"-",_xlfn.XLOOKUP($A29,'Player League Workings'!$T$5:$T$33,'Player League Workings'!N$5:N$33,0))</f>
        <v>-</v>
      </c>
      <c r="O29" s="48" t="str">
        <f>IF($B29=0,"-",_xlfn.XLOOKUP($A29,'Player League Workings'!$T$5:$T$33,'Player League Workings'!O$5:O$33,0))</f>
        <v>-</v>
      </c>
      <c r="P29" s="48" t="str">
        <f>IF($B29=0,"-",_xlfn.XLOOKUP($A29,'Player League Workings'!$T$5:$T$33,'Player League Workings'!P$5:P$33,0))</f>
        <v>-</v>
      </c>
      <c r="Q29" s="48" t="str">
        <f>IF($B29=0,"-",_xlfn.XLOOKUP($A29,'Player League Workings'!$T$5:$T$33,'Player League Workings'!Q$5:Q$33,0))</f>
        <v>-</v>
      </c>
      <c r="R29" s="48" t="str">
        <f>IF($B29=0,"-",_xlfn.XLOOKUP($A29,'Player League Workings'!$T$5:$T$33,'Player League Workings'!R$5:R$33,0))</f>
        <v>-</v>
      </c>
      <c r="S29" s="49">
        <f t="shared" si="0"/>
        <v>0</v>
      </c>
      <c r="T29" s="68"/>
    </row>
    <row r="30" spans="1:20" ht="15" customHeight="1" x14ac:dyDescent="0.25">
      <c r="A30" s="60">
        <v>26</v>
      </c>
      <c r="B30" s="67">
        <f>_xlfn.XLOOKUP($A30,'Player League Workings'!$T$5:$T$33,'Player League Workings'!B$5:B$33,0)</f>
        <v>0</v>
      </c>
      <c r="C30" s="11" t="str">
        <f>IF($B30=0,"-",_xlfn.XLOOKUP($A30,'Player League Workings'!$T$5:$T$33,'Player League Workings'!C$5:C$33,0))</f>
        <v>-</v>
      </c>
      <c r="D30" s="11" t="str">
        <f>IF($B30=0,"-",_xlfn.XLOOKUP($A30,'Player League Workings'!$T$5:$T$33,'Player League Workings'!D$5:D$33,0))</f>
        <v>-</v>
      </c>
      <c r="F30" s="48" t="str">
        <f>IF($B30=0,"-",_xlfn.XLOOKUP($A30,'Player League Workings'!$T$5:$T$33,'Player League Workings'!F$5:F$33,0))</f>
        <v>-</v>
      </c>
      <c r="G30" s="48" t="str">
        <f>IF($B30=0,"-",_xlfn.XLOOKUP($A30,'Player League Workings'!$T$5:$T$33,'Player League Workings'!G$5:G$33,0))</f>
        <v>-</v>
      </c>
      <c r="H30" s="48" t="str">
        <f>IF($B30=0,"-",_xlfn.XLOOKUP($A30,'Player League Workings'!$T$5:$T$33,'Player League Workings'!H$5:H$33,0))</f>
        <v>-</v>
      </c>
      <c r="I30" s="48" t="str">
        <f>IF($B30=0,"-",_xlfn.XLOOKUP($A30,'Player League Workings'!$T$5:$T$33,'Player League Workings'!I$5:I$33,0))</f>
        <v>-</v>
      </c>
      <c r="J30" s="48" t="str">
        <f>IF($B30=0,"-",_xlfn.XLOOKUP($A30,'Player League Workings'!$T$5:$T$33,'Player League Workings'!J$5:J$33,0))</f>
        <v>-</v>
      </c>
      <c r="K30" s="48" t="str">
        <f>IF($B30=0,"-",_xlfn.XLOOKUP($A30,'Player League Workings'!$T$5:$T$33,'Player League Workings'!K$5:K$33,0))</f>
        <v>-</v>
      </c>
      <c r="L30" s="48" t="str">
        <f>IF($B30=0,"-",_xlfn.XLOOKUP($A30,'Player League Workings'!$T$5:$T$33,'Player League Workings'!L$5:L$33,0))</f>
        <v>-</v>
      </c>
      <c r="M30" s="48" t="str">
        <f>IF($B30=0,"-",_xlfn.XLOOKUP($A30,'Player League Workings'!$T$5:$T$33,'Player League Workings'!M$5:M$33,0))</f>
        <v>-</v>
      </c>
      <c r="N30" s="48" t="str">
        <f>IF($B30=0,"-",_xlfn.XLOOKUP($A30,'Player League Workings'!$T$5:$T$33,'Player League Workings'!N$5:N$33,0))</f>
        <v>-</v>
      </c>
      <c r="O30" s="48" t="str">
        <f>IF($B30=0,"-",_xlfn.XLOOKUP($A30,'Player League Workings'!$T$5:$T$33,'Player League Workings'!O$5:O$33,0))</f>
        <v>-</v>
      </c>
      <c r="P30" s="48" t="str">
        <f>IF($B30=0,"-",_xlfn.XLOOKUP($A30,'Player League Workings'!$T$5:$T$33,'Player League Workings'!P$5:P$33,0))</f>
        <v>-</v>
      </c>
      <c r="Q30" s="48" t="str">
        <f>IF($B30=0,"-",_xlfn.XLOOKUP($A30,'Player League Workings'!$T$5:$T$33,'Player League Workings'!Q$5:Q$33,0))</f>
        <v>-</v>
      </c>
      <c r="R30" s="48" t="str">
        <f>IF($B30=0,"-",_xlfn.XLOOKUP($A30,'Player League Workings'!$T$5:$T$33,'Player League Workings'!R$5:R$33,0))</f>
        <v>-</v>
      </c>
      <c r="S30" s="49">
        <f t="shared" si="0"/>
        <v>0</v>
      </c>
      <c r="T30" s="68"/>
    </row>
    <row r="31" spans="1:20" ht="15" customHeight="1" x14ac:dyDescent="0.25">
      <c r="A31" s="60">
        <v>27</v>
      </c>
      <c r="B31" s="67">
        <f>_xlfn.XLOOKUP($A31,'Player League Workings'!$T$5:$T$33,'Player League Workings'!B$5:B$33,0)</f>
        <v>0</v>
      </c>
      <c r="C31" s="11" t="str">
        <f>IF($B31=0,"-",_xlfn.XLOOKUP($A31,'Player League Workings'!$T$5:$T$33,'Player League Workings'!C$5:C$33,0))</f>
        <v>-</v>
      </c>
      <c r="D31" s="11" t="str">
        <f>IF($B31=0,"-",_xlfn.XLOOKUP($A31,'Player League Workings'!$T$5:$T$33,'Player League Workings'!D$5:D$33,0))</f>
        <v>-</v>
      </c>
      <c r="F31" s="48" t="str">
        <f>IF($B31=0,"-",_xlfn.XLOOKUP($A31,'Player League Workings'!$T$5:$T$33,'Player League Workings'!F$5:F$33,0))</f>
        <v>-</v>
      </c>
      <c r="G31" s="48" t="str">
        <f>IF($B31=0,"-",_xlfn.XLOOKUP($A31,'Player League Workings'!$T$5:$T$33,'Player League Workings'!G$5:G$33,0))</f>
        <v>-</v>
      </c>
      <c r="H31" s="48" t="str">
        <f>IF($B31=0,"-",_xlfn.XLOOKUP($A31,'Player League Workings'!$T$5:$T$33,'Player League Workings'!H$5:H$33,0))</f>
        <v>-</v>
      </c>
      <c r="I31" s="48" t="str">
        <f>IF($B31=0,"-",_xlfn.XLOOKUP($A31,'Player League Workings'!$T$5:$T$33,'Player League Workings'!I$5:I$33,0))</f>
        <v>-</v>
      </c>
      <c r="J31" s="48" t="str">
        <f>IF($B31=0,"-",_xlfn.XLOOKUP($A31,'Player League Workings'!$T$5:$T$33,'Player League Workings'!J$5:J$33,0))</f>
        <v>-</v>
      </c>
      <c r="K31" s="48" t="str">
        <f>IF($B31=0,"-",_xlfn.XLOOKUP($A31,'Player League Workings'!$T$5:$T$33,'Player League Workings'!K$5:K$33,0))</f>
        <v>-</v>
      </c>
      <c r="L31" s="48" t="str">
        <f>IF($B31=0,"-",_xlfn.XLOOKUP($A31,'Player League Workings'!$T$5:$T$33,'Player League Workings'!L$5:L$33,0))</f>
        <v>-</v>
      </c>
      <c r="M31" s="48" t="str">
        <f>IF($B31=0,"-",_xlfn.XLOOKUP($A31,'Player League Workings'!$T$5:$T$33,'Player League Workings'!M$5:M$33,0))</f>
        <v>-</v>
      </c>
      <c r="N31" s="48" t="str">
        <f>IF($B31=0,"-",_xlfn.XLOOKUP($A31,'Player League Workings'!$T$5:$T$33,'Player League Workings'!N$5:N$33,0))</f>
        <v>-</v>
      </c>
      <c r="O31" s="48" t="str">
        <f>IF($B31=0,"-",_xlfn.XLOOKUP($A31,'Player League Workings'!$T$5:$T$33,'Player League Workings'!O$5:O$33,0))</f>
        <v>-</v>
      </c>
      <c r="P31" s="48" t="str">
        <f>IF($B31=0,"-",_xlfn.XLOOKUP($A31,'Player League Workings'!$T$5:$T$33,'Player League Workings'!P$5:P$33,0))</f>
        <v>-</v>
      </c>
      <c r="Q31" s="48" t="str">
        <f>IF($B31=0,"-",_xlfn.XLOOKUP($A31,'Player League Workings'!$T$5:$T$33,'Player League Workings'!Q$5:Q$33,0))</f>
        <v>-</v>
      </c>
      <c r="R31" s="48" t="str">
        <f>IF($B31=0,"-",_xlfn.XLOOKUP($A31,'Player League Workings'!$T$5:$T$33,'Player League Workings'!R$5:R$33,0))</f>
        <v>-</v>
      </c>
      <c r="S31" s="49">
        <f t="shared" si="0"/>
        <v>0</v>
      </c>
      <c r="T31" s="68"/>
    </row>
    <row r="32" spans="1:20" ht="15" customHeight="1" x14ac:dyDescent="0.25">
      <c r="A32" s="60">
        <v>28</v>
      </c>
      <c r="B32" s="67">
        <f>_xlfn.XLOOKUP($A32,'Player League Workings'!$T$5:$T$33,'Player League Workings'!B$5:B$33,0)</f>
        <v>0</v>
      </c>
      <c r="C32" s="11" t="str">
        <f>IF($B32=0,"-",_xlfn.XLOOKUP($A32,'Player League Workings'!$T$5:$T$33,'Player League Workings'!C$5:C$33,0))</f>
        <v>-</v>
      </c>
      <c r="D32" s="11" t="str">
        <f>IF($B32=0,"-",_xlfn.XLOOKUP($A32,'Player League Workings'!$T$5:$T$33,'Player League Workings'!D$5:D$33,0))</f>
        <v>-</v>
      </c>
      <c r="F32" s="48" t="str">
        <f>IF($B32=0,"-",_xlfn.XLOOKUP($A32,'Player League Workings'!$T$5:$T$33,'Player League Workings'!F$5:F$33,0))</f>
        <v>-</v>
      </c>
      <c r="G32" s="48" t="str">
        <f>IF($B32=0,"-",_xlfn.XLOOKUP($A32,'Player League Workings'!$T$5:$T$33,'Player League Workings'!G$5:G$33,0))</f>
        <v>-</v>
      </c>
      <c r="H32" s="48" t="str">
        <f>IF($B32=0,"-",_xlfn.XLOOKUP($A32,'Player League Workings'!$T$5:$T$33,'Player League Workings'!H$5:H$33,0))</f>
        <v>-</v>
      </c>
      <c r="I32" s="48" t="str">
        <f>IF($B32=0,"-",_xlfn.XLOOKUP($A32,'Player League Workings'!$T$5:$T$33,'Player League Workings'!I$5:I$33,0))</f>
        <v>-</v>
      </c>
      <c r="J32" s="48" t="str">
        <f>IF($B32=0,"-",_xlfn.XLOOKUP($A32,'Player League Workings'!$T$5:$T$33,'Player League Workings'!J$5:J$33,0))</f>
        <v>-</v>
      </c>
      <c r="K32" s="48" t="str">
        <f>IF($B32=0,"-",_xlfn.XLOOKUP($A32,'Player League Workings'!$T$5:$T$33,'Player League Workings'!K$5:K$33,0))</f>
        <v>-</v>
      </c>
      <c r="L32" s="48" t="str">
        <f>IF($B32=0,"-",_xlfn.XLOOKUP($A32,'Player League Workings'!$T$5:$T$33,'Player League Workings'!L$5:L$33,0))</f>
        <v>-</v>
      </c>
      <c r="M32" s="48" t="str">
        <f>IF($B32=0,"-",_xlfn.XLOOKUP($A32,'Player League Workings'!$T$5:$T$33,'Player League Workings'!M$5:M$33,0))</f>
        <v>-</v>
      </c>
      <c r="N32" s="48" t="str">
        <f>IF($B32=0,"-",_xlfn.XLOOKUP($A32,'Player League Workings'!$T$5:$T$33,'Player League Workings'!N$5:N$33,0))</f>
        <v>-</v>
      </c>
      <c r="O32" s="48" t="str">
        <f>IF($B32=0,"-",_xlfn.XLOOKUP($A32,'Player League Workings'!$T$5:$T$33,'Player League Workings'!O$5:O$33,0))</f>
        <v>-</v>
      </c>
      <c r="P32" s="48" t="str">
        <f>IF($B32=0,"-",_xlfn.XLOOKUP($A32,'Player League Workings'!$T$5:$T$33,'Player League Workings'!P$5:P$33,0))</f>
        <v>-</v>
      </c>
      <c r="Q32" s="48" t="str">
        <f>IF($B32=0,"-",_xlfn.XLOOKUP($A32,'Player League Workings'!$T$5:$T$33,'Player League Workings'!Q$5:Q$33,0))</f>
        <v>-</v>
      </c>
      <c r="R32" s="48" t="str">
        <f>IF($B32=0,"-",_xlfn.XLOOKUP($A32,'Player League Workings'!$T$5:$T$33,'Player League Workings'!R$5:R$33,0))</f>
        <v>-</v>
      </c>
      <c r="S32" s="49">
        <f t="shared" si="0"/>
        <v>0</v>
      </c>
      <c r="T32" s="68"/>
    </row>
    <row r="33" spans="1:20" ht="15" customHeight="1" x14ac:dyDescent="0.25">
      <c r="A33" s="60">
        <v>29</v>
      </c>
      <c r="B33" s="67">
        <f>_xlfn.XLOOKUP($A33,'Player League Workings'!$T$5:$T$33,'Player League Workings'!B$5:B$33,0)</f>
        <v>0</v>
      </c>
      <c r="C33" s="11" t="str">
        <f>IF($B33=0,"-",_xlfn.XLOOKUP($A33,'Player League Workings'!$T$5:$T$33,'Player League Workings'!C$5:C$33,0))</f>
        <v>-</v>
      </c>
      <c r="D33" s="11" t="str">
        <f>IF($B33=0,"-",_xlfn.XLOOKUP($A33,'Player League Workings'!$T$5:$T$33,'Player League Workings'!D$5:D$33,0))</f>
        <v>-</v>
      </c>
      <c r="F33" s="48" t="str">
        <f>IF($B33=0,"-",_xlfn.XLOOKUP($A33,'Player League Workings'!$T$5:$T$33,'Player League Workings'!F$5:F$33,0))</f>
        <v>-</v>
      </c>
      <c r="G33" s="48" t="str">
        <f>IF($B33=0,"-",_xlfn.XLOOKUP($A33,'Player League Workings'!$T$5:$T$33,'Player League Workings'!G$5:G$33,0))</f>
        <v>-</v>
      </c>
      <c r="H33" s="48" t="str">
        <f>IF($B33=0,"-",_xlfn.XLOOKUP($A33,'Player League Workings'!$T$5:$T$33,'Player League Workings'!H$5:H$33,0))</f>
        <v>-</v>
      </c>
      <c r="I33" s="48" t="str">
        <f>IF($B33=0,"-",_xlfn.XLOOKUP($A33,'Player League Workings'!$T$5:$T$33,'Player League Workings'!I$5:I$33,0))</f>
        <v>-</v>
      </c>
      <c r="J33" s="48" t="str">
        <f>IF($B33=0,"-",_xlfn.XLOOKUP($A33,'Player League Workings'!$T$5:$T$33,'Player League Workings'!J$5:J$33,0))</f>
        <v>-</v>
      </c>
      <c r="K33" s="48" t="str">
        <f>IF($B33=0,"-",_xlfn.XLOOKUP($A33,'Player League Workings'!$T$5:$T$33,'Player League Workings'!K$5:K$33,0))</f>
        <v>-</v>
      </c>
      <c r="L33" s="48" t="str">
        <f>IF($B33=0,"-",_xlfn.XLOOKUP($A33,'Player League Workings'!$T$5:$T$33,'Player League Workings'!L$5:L$33,0))</f>
        <v>-</v>
      </c>
      <c r="M33" s="48" t="str">
        <f>IF($B33=0,"-",_xlfn.XLOOKUP($A33,'Player League Workings'!$T$5:$T$33,'Player League Workings'!M$5:M$33,0))</f>
        <v>-</v>
      </c>
      <c r="N33" s="48" t="str">
        <f>IF($B33=0,"-",_xlfn.XLOOKUP($A33,'Player League Workings'!$T$5:$T$33,'Player League Workings'!N$5:N$33,0))</f>
        <v>-</v>
      </c>
      <c r="O33" s="48" t="str">
        <f>IF($B33=0,"-",_xlfn.XLOOKUP($A33,'Player League Workings'!$T$5:$T$33,'Player League Workings'!O$5:O$33,0))</f>
        <v>-</v>
      </c>
      <c r="P33" s="48" t="str">
        <f>IF($B33=0,"-",_xlfn.XLOOKUP($A33,'Player League Workings'!$T$5:$T$33,'Player League Workings'!P$5:P$33,0))</f>
        <v>-</v>
      </c>
      <c r="Q33" s="48" t="str">
        <f>IF($B33=0,"-",_xlfn.XLOOKUP($A33,'Player League Workings'!$T$5:$T$33,'Player League Workings'!Q$5:Q$33,0))</f>
        <v>-</v>
      </c>
      <c r="R33" s="48" t="str">
        <f>IF($B33=0,"-",_xlfn.XLOOKUP($A33,'Player League Workings'!$T$5:$T$33,'Player League Workings'!R$5:R$33,0))</f>
        <v>-</v>
      </c>
      <c r="S33" s="49">
        <f t="shared" si="0"/>
        <v>0</v>
      </c>
      <c r="T33" s="6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7F12B-B6AD-4421-82D6-1E0F53CCFEC5}">
  <sheetPr>
    <tabColor theme="4" tint="0.39997558519241921"/>
  </sheetPr>
  <dimension ref="A1:U311"/>
  <sheetViews>
    <sheetView showGridLines="0" tabSelected="1" zoomScale="85" zoomScaleNormal="85" workbookViewId="0">
      <pane ySplit="2" topLeftCell="A3" activePane="bottomLeft" state="frozen"/>
      <selection pane="bottomLeft" activeCell="A9" sqref="A9"/>
    </sheetView>
  </sheetViews>
  <sheetFormatPr defaultRowHeight="15" x14ac:dyDescent="0.25"/>
  <cols>
    <col min="1" max="1" width="6.5703125" customWidth="1"/>
    <col min="2" max="2" width="27.28515625" customWidth="1"/>
    <col min="3" max="5" width="8.7109375" customWidth="1"/>
    <col min="6" max="6" width="3.140625" customWidth="1"/>
    <col min="7" max="12" width="9.5703125" style="78" customWidth="1"/>
    <col min="13" max="20" width="9.140625" style="78"/>
    <col min="21" max="21" width="2.85546875" style="47" customWidth="1"/>
    <col min="22" max="22" width="2.7109375" customWidth="1"/>
  </cols>
  <sheetData>
    <row r="1" spans="1:21" s="37" customFormat="1" ht="18.75" x14ac:dyDescent="0.3">
      <c r="A1" s="34" t="s">
        <v>92</v>
      </c>
      <c r="B1" s="35"/>
      <c r="C1" s="35"/>
      <c r="D1" s="35"/>
      <c r="E1" s="35"/>
      <c r="F1" s="35"/>
      <c r="G1" s="75"/>
      <c r="H1" s="76"/>
      <c r="I1" s="75"/>
      <c r="J1" s="75"/>
      <c r="K1" s="75"/>
      <c r="L1" s="76"/>
      <c r="M1" s="76"/>
      <c r="N1" s="76"/>
      <c r="O1" s="76"/>
      <c r="P1" s="76"/>
      <c r="Q1" s="76"/>
      <c r="R1" s="76"/>
      <c r="S1" s="76"/>
      <c r="T1" s="76"/>
      <c r="U1" s="47"/>
    </row>
    <row r="2" spans="1:21" x14ac:dyDescent="0.25">
      <c r="B2" s="17"/>
      <c r="C2" s="17"/>
      <c r="D2" s="17"/>
      <c r="E2" s="17"/>
      <c r="F2" s="17"/>
      <c r="G2" s="77"/>
      <c r="I2" s="77"/>
      <c r="J2" s="77"/>
      <c r="K2" s="77"/>
    </row>
    <row r="3" spans="1:21" ht="15.75" thickBot="1" x14ac:dyDescent="0.3">
      <c r="A3" s="40" t="str">
        <f>UPPER(_xlfn.XLOOKUP(U3,'TEAM INPUT'!$A$5:$A$102,'TEAM INPUT'!$B$5:$B$102,0))</f>
        <v>SEPTUAGENARIANS CC</v>
      </c>
      <c r="B3" s="41"/>
      <c r="C3" s="41"/>
      <c r="D3" s="41"/>
      <c r="E3" s="41"/>
      <c r="F3" s="41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47">
        <v>1</v>
      </c>
    </row>
    <row r="4" spans="1:21" ht="30" x14ac:dyDescent="0.25">
      <c r="A4" s="42" t="s">
        <v>76</v>
      </c>
      <c r="B4" s="43" t="s">
        <v>20</v>
      </c>
      <c r="C4" s="44" t="s">
        <v>94</v>
      </c>
      <c r="D4" s="45" t="s">
        <v>93</v>
      </c>
      <c r="E4" s="44" t="s">
        <v>91</v>
      </c>
      <c r="G4" s="80" t="s">
        <v>78</v>
      </c>
      <c r="H4" s="80" t="s">
        <v>79</v>
      </c>
      <c r="I4" s="80" t="s">
        <v>80</v>
      </c>
      <c r="J4" s="80" t="s">
        <v>81</v>
      </c>
      <c r="K4" s="80" t="s">
        <v>82</v>
      </c>
      <c r="L4" s="80" t="s">
        <v>83</v>
      </c>
      <c r="M4" s="80" t="s">
        <v>84</v>
      </c>
      <c r="N4" s="80" t="s">
        <v>85</v>
      </c>
      <c r="O4" s="80" t="s">
        <v>86</v>
      </c>
      <c r="P4" s="80" t="s">
        <v>87</v>
      </c>
      <c r="Q4" s="80" t="s">
        <v>88</v>
      </c>
      <c r="R4" s="80" t="s">
        <v>89</v>
      </c>
      <c r="S4" s="80" t="s">
        <v>90</v>
      </c>
      <c r="T4" s="81" t="s">
        <v>98</v>
      </c>
      <c r="U4" s="47">
        <f>U3</f>
        <v>1</v>
      </c>
    </row>
    <row r="5" spans="1:21" x14ac:dyDescent="0.25">
      <c r="A5" s="11">
        <f>VLOOKUP(U3,'TEAM INPUT'!$A$5:$AM$102,29,FALSE)</f>
        <v>1</v>
      </c>
      <c r="B5" s="67" t="str">
        <f>IFERROR(VLOOKUP($A5,LISTS!$A$3:$C$39,2,FALSE),"")</f>
        <v>Logan</v>
      </c>
      <c r="C5" s="11" t="str">
        <f>IFERROR(VLOOKUP($A5,LISTS!$A$3:$C$39,3,FALSE),"")</f>
        <v>Gold</v>
      </c>
      <c r="D5" s="11" t="str">
        <f>IF(_xlfn.XLOOKUP(U3,'TEAM INPUT'!$A$5:$A$102,'TEAM INPUT'!$F$5:$F$102,0)=$A5,"Y","")</f>
        <v>Y</v>
      </c>
      <c r="E5" s="11" t="str">
        <f>_xlfn.XLOOKUP(U3,'TEAM INPUT'!$A$5:$A$102,'TEAM INPUT'!$I$5:$I$102,0)</f>
        <v>Wk09</v>
      </c>
      <c r="G5" s="82">
        <f>(SUMIFS('RESULTS INPUT'!$AI:$AI,'RESULTS INPUT'!$I:$I,$A5,'RESULTS INPUT'!$C:$C,G$4)*(IF($D5="Y",2,1)))*(IF($E5=G$4,2,1))</f>
        <v>0</v>
      </c>
      <c r="H5" s="82">
        <f>(SUMIFS('RESULTS INPUT'!$AI:$AI,'RESULTS INPUT'!$I:$I,$A5,'RESULTS INPUT'!$C:$C,H$4)*(IF($D5="Y",2,1)))*(IF($E5=H$4,2,1))</f>
        <v>0</v>
      </c>
      <c r="I5" s="82">
        <f>(SUMIFS('RESULTS INPUT'!$AI:$AI,'RESULTS INPUT'!$I:$I,$A5,'RESULTS INPUT'!$C:$C,I$4)*(IF($D5="Y",2,1)))*(IF($E5=I$4,2,1))</f>
        <v>0</v>
      </c>
      <c r="J5" s="82">
        <f>(SUMIFS('RESULTS INPUT'!$AI:$AI,'RESULTS INPUT'!$I:$I,$A5,'RESULTS INPUT'!$C:$C,J$4)*(IF($D5="Y",2,1)))*(IF($E5=J$4,2,1))</f>
        <v>0</v>
      </c>
      <c r="K5" s="82">
        <f>(SUMIFS('RESULTS INPUT'!$AI:$AI,'RESULTS INPUT'!$I:$I,$A5,'RESULTS INPUT'!$C:$C,K$4)*(IF($D5="Y",2,1)))*(IF($E5=K$4,2,1))</f>
        <v>0</v>
      </c>
      <c r="L5" s="82">
        <f>(SUMIFS('RESULTS INPUT'!$AI:$AI,'RESULTS INPUT'!$I:$I,$A5,'RESULTS INPUT'!$C:$C,L$4)*(IF($D5="Y",2,1)))*(IF($E5=L$4,2,1))</f>
        <v>74</v>
      </c>
      <c r="M5" s="82">
        <f>(SUMIFS('RESULTS INPUT'!$AI:$AI,'RESULTS INPUT'!$I:$I,$A5,'RESULTS INPUT'!$C:$C,M$4)*(IF($D5="Y",2,1)))*(IF($E5=M$4,2,1))</f>
        <v>0</v>
      </c>
      <c r="N5" s="82">
        <f>(SUMIFS('RESULTS INPUT'!$AI:$AI,'RESULTS INPUT'!$I:$I,$A5,'RESULTS INPUT'!$C:$C,N$4)*(IF($D5="Y",2,1)))*(IF($E5=N$4,2,1))</f>
        <v>0</v>
      </c>
      <c r="O5" s="82">
        <f>(SUMIFS('RESULTS INPUT'!$AI:$AI,'RESULTS INPUT'!$I:$I,$A5,'RESULTS INPUT'!$C:$C,O$4)*(IF($D5="Y",2,1)))*(IF($E5=O$4,2,1))</f>
        <v>0</v>
      </c>
      <c r="P5" s="82">
        <f>(SUMIFS('RESULTS INPUT'!$AI:$AI,'RESULTS INPUT'!$I:$I,$A5,'RESULTS INPUT'!$C:$C,P$4)*(IF($D5="Y",2,1)))*(IF($E5=P$4,2,1))</f>
        <v>0</v>
      </c>
      <c r="Q5" s="82">
        <f>(SUMIFS('RESULTS INPUT'!$AI:$AI,'RESULTS INPUT'!$I:$I,$A5,'RESULTS INPUT'!$C:$C,Q$4)*(IF($D5="Y",2,1)))*(IF($E5=Q$4,2,1))</f>
        <v>0</v>
      </c>
      <c r="R5" s="82">
        <f>(SUMIFS('RESULTS INPUT'!$AI:$AI,'RESULTS INPUT'!$I:$I,$A5,'RESULTS INPUT'!$C:$C,R$4)*(IF($D5="Y",2,1)))*(IF($E5=R$4,2,1))</f>
        <v>0</v>
      </c>
      <c r="S5" s="82">
        <f>(SUMIFS('RESULTS INPUT'!$AI:$AI,'RESULTS INPUT'!$I:$I,$A5,'RESULTS INPUT'!$C:$C,S$4)*(IF($D5="Y",2,1)))*(IF($E5=S$4,2,1))</f>
        <v>0</v>
      </c>
      <c r="T5" s="83">
        <f>SUM(G5:S5)</f>
        <v>74</v>
      </c>
      <c r="U5" s="47">
        <f t="shared" ref="U5:U10" si="0">U4</f>
        <v>1</v>
      </c>
    </row>
    <row r="6" spans="1:21" x14ac:dyDescent="0.25">
      <c r="A6" s="11">
        <f>VLOOKUP(U3,'TEAM INPUT'!$A$5:$AM$102,30,FALSE)</f>
        <v>6</v>
      </c>
      <c r="B6" s="67" t="str">
        <f>IFERROR(VLOOKUP($A6,LISTS!$A$3:$C$39,2,FALSE),"")</f>
        <v>Weavers</v>
      </c>
      <c r="C6" s="11" t="str">
        <f>IFERROR(VLOOKUP($A6,LISTS!$A$3:$C$39,3,FALSE),"")</f>
        <v>Silver</v>
      </c>
      <c r="D6" s="11" t="str">
        <f>IF(_xlfn.XLOOKUP(U3,'TEAM INPUT'!$A$5:$A$102,'TEAM INPUT'!$F$5:$F$102,0)=$A6,"Y","")</f>
        <v/>
      </c>
      <c r="E6" s="11" t="str">
        <f>E5</f>
        <v>Wk09</v>
      </c>
      <c r="G6" s="84">
        <f>(SUMIFS('RESULTS INPUT'!$AI:$AI,'RESULTS INPUT'!$I:$I,$A6,'RESULTS INPUT'!$C:$C,G$4)*(IF($D6="Y",2,1)))*(IF($E6=G$4,2,1))</f>
        <v>0</v>
      </c>
      <c r="H6" s="84">
        <f>(SUMIFS('RESULTS INPUT'!$AI:$AI,'RESULTS INPUT'!$I:$I,$A6,'RESULTS INPUT'!$C:$C,H$4)*(IF($D6="Y",2,1)))*(IF($E6=H$4,2,1))</f>
        <v>0</v>
      </c>
      <c r="I6" s="84">
        <f>(SUMIFS('RESULTS INPUT'!$AI:$AI,'RESULTS INPUT'!$I:$I,$A6,'RESULTS INPUT'!$C:$C,I$4)*(IF($D6="Y",2,1)))*(IF($E6=I$4,2,1))</f>
        <v>0</v>
      </c>
      <c r="J6" s="84">
        <f>(SUMIFS('RESULTS INPUT'!$AI:$AI,'RESULTS INPUT'!$I:$I,$A6,'RESULTS INPUT'!$C:$C,J$4)*(IF($D6="Y",2,1)))*(IF($E6=J$4,2,1))</f>
        <v>0</v>
      </c>
      <c r="K6" s="84">
        <f>(SUMIFS('RESULTS INPUT'!$AI:$AI,'RESULTS INPUT'!$I:$I,$A6,'RESULTS INPUT'!$C:$C,K$4)*(IF($D6="Y",2,1)))*(IF($E6=K$4,2,1))</f>
        <v>0</v>
      </c>
      <c r="L6" s="84">
        <f>(SUMIFS('RESULTS INPUT'!$AI:$AI,'RESULTS INPUT'!$I:$I,$A6,'RESULTS INPUT'!$C:$C,L$4)*(IF($D6="Y",2,1)))*(IF($E6=L$4,2,1))</f>
        <v>-30</v>
      </c>
      <c r="M6" s="84">
        <f>(SUMIFS('RESULTS INPUT'!$AI:$AI,'RESULTS INPUT'!$I:$I,$A6,'RESULTS INPUT'!$C:$C,M$4)*(IF($D6="Y",2,1)))*(IF($E6=M$4,2,1))</f>
        <v>0</v>
      </c>
      <c r="N6" s="84">
        <f>(SUMIFS('RESULTS INPUT'!$AI:$AI,'RESULTS INPUT'!$I:$I,$A6,'RESULTS INPUT'!$C:$C,N$4)*(IF($D6="Y",2,1)))*(IF($E6=N$4,2,1))</f>
        <v>0</v>
      </c>
      <c r="O6" s="84">
        <f>(SUMIFS('RESULTS INPUT'!$AI:$AI,'RESULTS INPUT'!$I:$I,$A6,'RESULTS INPUT'!$C:$C,O$4)*(IF($D6="Y",2,1)))*(IF($E6=O$4,2,1))</f>
        <v>0</v>
      </c>
      <c r="P6" s="84">
        <f>(SUMIFS('RESULTS INPUT'!$AI:$AI,'RESULTS INPUT'!$I:$I,$A6,'RESULTS INPUT'!$C:$C,P$4)*(IF($D6="Y",2,1)))*(IF($E6=P$4,2,1))</f>
        <v>0</v>
      </c>
      <c r="Q6" s="84">
        <f>(SUMIFS('RESULTS INPUT'!$AI:$AI,'RESULTS INPUT'!$I:$I,$A6,'RESULTS INPUT'!$C:$C,Q$4)*(IF($D6="Y",2,1)))*(IF($E6=Q$4,2,1))</f>
        <v>0</v>
      </c>
      <c r="R6" s="84">
        <f>(SUMIFS('RESULTS INPUT'!$AI:$AI,'RESULTS INPUT'!$I:$I,$A6,'RESULTS INPUT'!$C:$C,R$4)*(IF($D6="Y",2,1)))*(IF($E6=R$4,2,1))</f>
        <v>0</v>
      </c>
      <c r="S6" s="84">
        <f>(SUMIFS('RESULTS INPUT'!$AI:$AI,'RESULTS INPUT'!$I:$I,$A6,'RESULTS INPUT'!$C:$C,S$4)*(IF($D6="Y",2,1)))*(IF($E6=S$4,2,1))</f>
        <v>0</v>
      </c>
      <c r="T6" s="85">
        <f t="shared" ref="T6:T9" si="1">SUM(G6:S6)</f>
        <v>-30</v>
      </c>
      <c r="U6" s="47">
        <f t="shared" si="0"/>
        <v>1</v>
      </c>
    </row>
    <row r="7" spans="1:21" x14ac:dyDescent="0.25">
      <c r="A7" s="11">
        <f>VLOOKUP(U3,'TEAM INPUT'!$A$5:$AM$102,31,FALSE)</f>
        <v>12</v>
      </c>
      <c r="B7" s="67" t="str">
        <f>IFERROR(VLOOKUP($A7,LISTS!$A$3:$C$39,2,FALSE),"")</f>
        <v>Bevan Gordon</v>
      </c>
      <c r="C7" s="11" t="str">
        <f>IFERROR(VLOOKUP($A7,LISTS!$A$3:$C$39,3,FALSE),"")</f>
        <v>Bronze</v>
      </c>
      <c r="D7" s="11" t="str">
        <f>IF(_xlfn.XLOOKUP(U3,'TEAM INPUT'!$A$5:$A$102,'TEAM INPUT'!$F$5:$F$102,0)=$A7,"Y","")</f>
        <v/>
      </c>
      <c r="E7" s="11" t="str">
        <f t="shared" ref="E7:E9" si="2">E6</f>
        <v>Wk09</v>
      </c>
      <c r="G7" s="84">
        <f>(SUMIFS('RESULTS INPUT'!$AI:$AI,'RESULTS INPUT'!$I:$I,$A7,'RESULTS INPUT'!$C:$C,G$4)*(IF($D7="Y",2,1)))*(IF($E7=G$4,2,1))</f>
        <v>0</v>
      </c>
      <c r="H7" s="84">
        <f>(SUMIFS('RESULTS INPUT'!$AI:$AI,'RESULTS INPUT'!$I:$I,$A7,'RESULTS INPUT'!$C:$C,H$4)*(IF($D7="Y",2,1)))*(IF($E7=H$4,2,1))</f>
        <v>0</v>
      </c>
      <c r="I7" s="84">
        <f>(SUMIFS('RESULTS INPUT'!$AI:$AI,'RESULTS INPUT'!$I:$I,$A7,'RESULTS INPUT'!$C:$C,I$4)*(IF($D7="Y",2,1)))*(IF($E7=I$4,2,1))</f>
        <v>0</v>
      </c>
      <c r="J7" s="84">
        <f>(SUMIFS('RESULTS INPUT'!$AI:$AI,'RESULTS INPUT'!$I:$I,$A7,'RESULTS INPUT'!$C:$C,J$4)*(IF($D7="Y",2,1)))*(IF($E7=J$4,2,1))</f>
        <v>0</v>
      </c>
      <c r="K7" s="84">
        <f>(SUMIFS('RESULTS INPUT'!$AI:$AI,'RESULTS INPUT'!$I:$I,$A7,'RESULTS INPUT'!$C:$C,K$4)*(IF($D7="Y",2,1)))*(IF($E7=K$4,2,1))</f>
        <v>0</v>
      </c>
      <c r="L7" s="84">
        <f>(SUMIFS('RESULTS INPUT'!$AI:$AI,'RESULTS INPUT'!$I:$I,$A7,'RESULTS INPUT'!$C:$C,L$4)*(IF($D7="Y",2,1)))*(IF($E7=L$4,2,1))</f>
        <v>0</v>
      </c>
      <c r="M7" s="84">
        <f>(SUMIFS('RESULTS INPUT'!$AI:$AI,'RESULTS INPUT'!$I:$I,$A7,'RESULTS INPUT'!$C:$C,M$4)*(IF($D7="Y",2,1)))*(IF($E7=M$4,2,1))</f>
        <v>0</v>
      </c>
      <c r="N7" s="84">
        <f>(SUMIFS('RESULTS INPUT'!$AI:$AI,'RESULTS INPUT'!$I:$I,$A7,'RESULTS INPUT'!$C:$C,N$4)*(IF($D7="Y",2,1)))*(IF($E7=N$4,2,1))</f>
        <v>0</v>
      </c>
      <c r="O7" s="84">
        <f>(SUMIFS('RESULTS INPUT'!$AI:$AI,'RESULTS INPUT'!$I:$I,$A7,'RESULTS INPUT'!$C:$C,O$4)*(IF($D7="Y",2,1)))*(IF($E7=O$4,2,1))</f>
        <v>0</v>
      </c>
      <c r="P7" s="84">
        <f>(SUMIFS('RESULTS INPUT'!$AI:$AI,'RESULTS INPUT'!$I:$I,$A7,'RESULTS INPUT'!$C:$C,P$4)*(IF($D7="Y",2,1)))*(IF($E7=P$4,2,1))</f>
        <v>0</v>
      </c>
      <c r="Q7" s="84">
        <f>(SUMIFS('RESULTS INPUT'!$AI:$AI,'RESULTS INPUT'!$I:$I,$A7,'RESULTS INPUT'!$C:$C,Q$4)*(IF($D7="Y",2,1)))*(IF($E7=Q$4,2,1))</f>
        <v>0</v>
      </c>
      <c r="R7" s="84">
        <f>(SUMIFS('RESULTS INPUT'!$AI:$AI,'RESULTS INPUT'!$I:$I,$A7,'RESULTS INPUT'!$C:$C,R$4)*(IF($D7="Y",2,1)))*(IF($E7=R$4,2,1))</f>
        <v>0</v>
      </c>
      <c r="S7" s="84">
        <f>(SUMIFS('RESULTS INPUT'!$AI:$AI,'RESULTS INPUT'!$I:$I,$A7,'RESULTS INPUT'!$C:$C,S$4)*(IF($D7="Y",2,1)))*(IF($E7=S$4,2,1))</f>
        <v>0</v>
      </c>
      <c r="T7" s="85">
        <f t="shared" si="1"/>
        <v>0</v>
      </c>
      <c r="U7" s="47">
        <f t="shared" si="0"/>
        <v>1</v>
      </c>
    </row>
    <row r="8" spans="1:21" x14ac:dyDescent="0.25">
      <c r="A8" s="11">
        <f>VLOOKUP(U3,'TEAM INPUT'!$A$5:$AM$102,32,FALSE)</f>
        <v>7</v>
      </c>
      <c r="B8" s="67" t="str">
        <f>IFERROR(VLOOKUP($A8,LISTS!$A$3:$C$39,2,FALSE),"")</f>
        <v>Superted</v>
      </c>
      <c r="C8" s="11" t="str">
        <f>IFERROR(VLOOKUP($A8,LISTS!$A$3:$C$39,3,FALSE),"")</f>
        <v>Silver</v>
      </c>
      <c r="D8" s="11" t="str">
        <f>IF(_xlfn.XLOOKUP(U3,'TEAM INPUT'!$A$5:$A$102,'TEAM INPUT'!$F$5:$F$102,0)=$A8,"Y","")</f>
        <v/>
      </c>
      <c r="E8" s="11" t="str">
        <f t="shared" si="2"/>
        <v>Wk09</v>
      </c>
      <c r="G8" s="84">
        <f>(SUMIFS('RESULTS INPUT'!$AI:$AI,'RESULTS INPUT'!$I:$I,$A8,'RESULTS INPUT'!$C:$C,G$4)*(IF($D8="Y",2,1)))*(IF($E8=G$4,2,1))</f>
        <v>0</v>
      </c>
      <c r="H8" s="84">
        <f>(SUMIFS('RESULTS INPUT'!$AI:$AI,'RESULTS INPUT'!$I:$I,$A8,'RESULTS INPUT'!$C:$C,H$4)*(IF($D8="Y",2,1)))*(IF($E8=H$4,2,1))</f>
        <v>0</v>
      </c>
      <c r="I8" s="84">
        <f>(SUMIFS('RESULTS INPUT'!$AI:$AI,'RESULTS INPUT'!$I:$I,$A8,'RESULTS INPUT'!$C:$C,I$4)*(IF($D8="Y",2,1)))*(IF($E8=I$4,2,1))</f>
        <v>0</v>
      </c>
      <c r="J8" s="84">
        <f>(SUMIFS('RESULTS INPUT'!$AI:$AI,'RESULTS INPUT'!$I:$I,$A8,'RESULTS INPUT'!$C:$C,J$4)*(IF($D8="Y",2,1)))*(IF($E8=J$4,2,1))</f>
        <v>0</v>
      </c>
      <c r="K8" s="84">
        <f>(SUMIFS('RESULTS INPUT'!$AI:$AI,'RESULTS INPUT'!$I:$I,$A8,'RESULTS INPUT'!$C:$C,K$4)*(IF($D8="Y",2,1)))*(IF($E8=K$4,2,1))</f>
        <v>0</v>
      </c>
      <c r="L8" s="84">
        <f>(SUMIFS('RESULTS INPUT'!$AI:$AI,'RESULTS INPUT'!$I:$I,$A8,'RESULTS INPUT'!$C:$C,L$4)*(IF($D8="Y",2,1)))*(IF($E8=L$4,2,1))</f>
        <v>-20</v>
      </c>
      <c r="M8" s="84">
        <f>(SUMIFS('RESULTS INPUT'!$AI:$AI,'RESULTS INPUT'!$I:$I,$A8,'RESULTS INPUT'!$C:$C,M$4)*(IF($D8="Y",2,1)))*(IF($E8=M$4,2,1))</f>
        <v>0</v>
      </c>
      <c r="N8" s="84">
        <f>(SUMIFS('RESULTS INPUT'!$AI:$AI,'RESULTS INPUT'!$I:$I,$A8,'RESULTS INPUT'!$C:$C,N$4)*(IF($D8="Y",2,1)))*(IF($E8=N$4,2,1))</f>
        <v>0</v>
      </c>
      <c r="O8" s="84">
        <f>(SUMIFS('RESULTS INPUT'!$AI:$AI,'RESULTS INPUT'!$I:$I,$A8,'RESULTS INPUT'!$C:$C,O$4)*(IF($D8="Y",2,1)))*(IF($E8=O$4,2,1))</f>
        <v>0</v>
      </c>
      <c r="P8" s="84">
        <f>(SUMIFS('RESULTS INPUT'!$AI:$AI,'RESULTS INPUT'!$I:$I,$A8,'RESULTS INPUT'!$C:$C,P$4)*(IF($D8="Y",2,1)))*(IF($E8=P$4,2,1))</f>
        <v>0</v>
      </c>
      <c r="Q8" s="84">
        <f>(SUMIFS('RESULTS INPUT'!$AI:$AI,'RESULTS INPUT'!$I:$I,$A8,'RESULTS INPUT'!$C:$C,Q$4)*(IF($D8="Y",2,1)))*(IF($E8=Q$4,2,1))</f>
        <v>0</v>
      </c>
      <c r="R8" s="84">
        <f>(SUMIFS('RESULTS INPUT'!$AI:$AI,'RESULTS INPUT'!$I:$I,$A8,'RESULTS INPUT'!$C:$C,R$4)*(IF($D8="Y",2,1)))*(IF($E8=R$4,2,1))</f>
        <v>0</v>
      </c>
      <c r="S8" s="84">
        <f>(SUMIFS('RESULTS INPUT'!$AI:$AI,'RESULTS INPUT'!$I:$I,$A8,'RESULTS INPUT'!$C:$C,S$4)*(IF($D8="Y",2,1)))*(IF($E8=S$4,2,1))</f>
        <v>0</v>
      </c>
      <c r="T8" s="85">
        <f t="shared" si="1"/>
        <v>-20</v>
      </c>
      <c r="U8" s="47">
        <f t="shared" si="0"/>
        <v>1</v>
      </c>
    </row>
    <row r="9" spans="1:21" ht="15.75" thickBot="1" x14ac:dyDescent="0.3">
      <c r="A9" s="17">
        <f>VLOOKUP(U3,'TEAM INPUT'!$A$5:$AM$102,33,FALSE)</f>
        <v>8</v>
      </c>
      <c r="B9" s="67" t="str">
        <f>IFERROR(VLOOKUP($A9,LISTS!$A$3:$C$39,2,FALSE),"")</f>
        <v>Little</v>
      </c>
      <c r="C9" s="11" t="str">
        <f>IFERROR(VLOOKUP($A9,LISTS!$A$3:$C$39,3,FALSE),"")</f>
        <v>Bronze</v>
      </c>
      <c r="D9" s="17" t="str">
        <f>IF(_xlfn.XLOOKUP(U3,'TEAM INPUT'!$A$5:$A$102,'TEAM INPUT'!$F$5:$F$102,0)=$A9,"Y","")</f>
        <v/>
      </c>
      <c r="E9" s="17" t="str">
        <f t="shared" si="2"/>
        <v>Wk09</v>
      </c>
      <c r="G9" s="86">
        <f>(SUMIFS('RESULTS INPUT'!$AI:$AI,'RESULTS INPUT'!$I:$I,$A9,'RESULTS INPUT'!$C:$C,G$4)*(IF($D9="Y",2,1)))*(IF($E9=G$4,2,1))</f>
        <v>0</v>
      </c>
      <c r="H9" s="86">
        <f>(SUMIFS('RESULTS INPUT'!$AI:$AI,'RESULTS INPUT'!$I:$I,$A9,'RESULTS INPUT'!$C:$C,H$4)*(IF($D9="Y",2,1)))*(IF($E9=H$4,2,1))</f>
        <v>0</v>
      </c>
      <c r="I9" s="86">
        <f>(SUMIFS('RESULTS INPUT'!$AI:$AI,'RESULTS INPUT'!$I:$I,$A9,'RESULTS INPUT'!$C:$C,I$4)*(IF($D9="Y",2,1)))*(IF($E9=I$4,2,1))</f>
        <v>0</v>
      </c>
      <c r="J9" s="86">
        <f>(SUMIFS('RESULTS INPUT'!$AI:$AI,'RESULTS INPUT'!$I:$I,$A9,'RESULTS INPUT'!$C:$C,J$4)*(IF($D9="Y",2,1)))*(IF($E9=J$4,2,1))</f>
        <v>0</v>
      </c>
      <c r="K9" s="86">
        <f>(SUMIFS('RESULTS INPUT'!$AI:$AI,'RESULTS INPUT'!$I:$I,$A9,'RESULTS INPUT'!$C:$C,K$4)*(IF($D9="Y",2,1)))*(IF($E9=K$4,2,1))</f>
        <v>0</v>
      </c>
      <c r="L9" s="86">
        <f>(SUMIFS('RESULTS INPUT'!$AI:$AI,'RESULTS INPUT'!$I:$I,$A9,'RESULTS INPUT'!$C:$C,L$4)*(IF($D9="Y",2,1)))*(IF($E9=L$4,2,1))</f>
        <v>0</v>
      </c>
      <c r="M9" s="86">
        <f>(SUMIFS('RESULTS INPUT'!$AI:$AI,'RESULTS INPUT'!$I:$I,$A9,'RESULTS INPUT'!$C:$C,M$4)*(IF($D9="Y",2,1)))*(IF($E9=M$4,2,1))</f>
        <v>0</v>
      </c>
      <c r="N9" s="86">
        <f>(SUMIFS('RESULTS INPUT'!$AI:$AI,'RESULTS INPUT'!$I:$I,$A9,'RESULTS INPUT'!$C:$C,N$4)*(IF($D9="Y",2,1)))*(IF($E9=N$4,2,1))</f>
        <v>0</v>
      </c>
      <c r="O9" s="86">
        <f>(SUMIFS('RESULTS INPUT'!$AI:$AI,'RESULTS INPUT'!$I:$I,$A9,'RESULTS INPUT'!$C:$C,O$4)*(IF($D9="Y",2,1)))*(IF($E9=O$4,2,1))</f>
        <v>0</v>
      </c>
      <c r="P9" s="86">
        <f>(SUMIFS('RESULTS INPUT'!$AI:$AI,'RESULTS INPUT'!$I:$I,$A9,'RESULTS INPUT'!$C:$C,P$4)*(IF($D9="Y",2,1)))*(IF($E9=P$4,2,1))</f>
        <v>0</v>
      </c>
      <c r="Q9" s="86">
        <f>(SUMIFS('RESULTS INPUT'!$AI:$AI,'RESULTS INPUT'!$I:$I,$A9,'RESULTS INPUT'!$C:$C,Q$4)*(IF($D9="Y",2,1)))*(IF($E9=Q$4,2,1))</f>
        <v>0</v>
      </c>
      <c r="R9" s="86">
        <f>(SUMIFS('RESULTS INPUT'!$AI:$AI,'RESULTS INPUT'!$I:$I,$A9,'RESULTS INPUT'!$C:$C,R$4)*(IF($D9="Y",2,1)))*(IF($E9=R$4,2,1))</f>
        <v>0</v>
      </c>
      <c r="S9" s="86">
        <f>(SUMIFS('RESULTS INPUT'!$AI:$AI,'RESULTS INPUT'!$I:$I,$A9,'RESULTS INPUT'!$C:$C,S$4)*(IF($D9="Y",2,1)))*(IF($E9=S$4,2,1))</f>
        <v>0</v>
      </c>
      <c r="T9" s="87">
        <f t="shared" si="1"/>
        <v>0</v>
      </c>
      <c r="U9" s="47">
        <f t="shared" si="0"/>
        <v>1</v>
      </c>
    </row>
    <row r="10" spans="1:21" ht="15.75" thickBot="1" x14ac:dyDescent="0.3">
      <c r="A10" s="38" t="str">
        <f>A3&amp;" - TOTAL SCORE"</f>
        <v>SEPTUAGENARIANS CC - TOTAL SCORE</v>
      </c>
      <c r="B10" s="39"/>
      <c r="C10" s="39"/>
      <c r="D10" s="39"/>
      <c r="E10" s="39"/>
      <c r="G10" s="88">
        <f>SUM(G5:G9)</f>
        <v>0</v>
      </c>
      <c r="H10" s="88">
        <f t="shared" ref="H10:T10" si="3">SUM(H5:H9)</f>
        <v>0</v>
      </c>
      <c r="I10" s="88">
        <f t="shared" si="3"/>
        <v>0</v>
      </c>
      <c r="J10" s="88">
        <f t="shared" si="3"/>
        <v>0</v>
      </c>
      <c r="K10" s="88">
        <f t="shared" si="3"/>
        <v>0</v>
      </c>
      <c r="L10" s="88">
        <f t="shared" si="3"/>
        <v>24</v>
      </c>
      <c r="M10" s="88">
        <f t="shared" si="3"/>
        <v>0</v>
      </c>
      <c r="N10" s="88">
        <f t="shared" si="3"/>
        <v>0</v>
      </c>
      <c r="O10" s="88">
        <f t="shared" si="3"/>
        <v>0</v>
      </c>
      <c r="P10" s="88">
        <f t="shared" si="3"/>
        <v>0</v>
      </c>
      <c r="Q10" s="88">
        <f t="shared" si="3"/>
        <v>0</v>
      </c>
      <c r="R10" s="88">
        <f t="shared" si="3"/>
        <v>0</v>
      </c>
      <c r="S10" s="88">
        <f t="shared" si="3"/>
        <v>0</v>
      </c>
      <c r="T10" s="89">
        <f t="shared" si="3"/>
        <v>24</v>
      </c>
      <c r="U10" s="47">
        <f t="shared" si="0"/>
        <v>1</v>
      </c>
    </row>
    <row r="11" spans="1:21" ht="15.75" thickTop="1" x14ac:dyDescent="0.25"/>
    <row r="13" spans="1:21" ht="15.75" thickBot="1" x14ac:dyDescent="0.3">
      <c r="A13" s="40" t="str">
        <f>UPPER(_xlfn.XLOOKUP(U13,'TEAM INPUT'!$A$5:$A$102,'TEAM INPUT'!$B$5:$B$102,0))</f>
        <v>THE TRIBE</v>
      </c>
      <c r="B13" s="41"/>
      <c r="C13" s="41"/>
      <c r="D13" s="41"/>
      <c r="E13" s="41"/>
      <c r="F13" s="41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47">
        <f>U3+1</f>
        <v>2</v>
      </c>
    </row>
    <row r="14" spans="1:21" ht="30" x14ac:dyDescent="0.25">
      <c r="A14" s="42" t="s">
        <v>76</v>
      </c>
      <c r="B14" s="43" t="s">
        <v>20</v>
      </c>
      <c r="C14" s="44" t="s">
        <v>94</v>
      </c>
      <c r="D14" s="45" t="s">
        <v>93</v>
      </c>
      <c r="E14" s="44" t="s">
        <v>91</v>
      </c>
      <c r="G14" s="80" t="s">
        <v>78</v>
      </c>
      <c r="H14" s="80" t="s">
        <v>79</v>
      </c>
      <c r="I14" s="80" t="s">
        <v>80</v>
      </c>
      <c r="J14" s="80" t="s">
        <v>81</v>
      </c>
      <c r="K14" s="80" t="s">
        <v>82</v>
      </c>
      <c r="L14" s="80" t="s">
        <v>83</v>
      </c>
      <c r="M14" s="80" t="s">
        <v>84</v>
      </c>
      <c r="N14" s="80" t="s">
        <v>85</v>
      </c>
      <c r="O14" s="80" t="s">
        <v>86</v>
      </c>
      <c r="P14" s="80" t="s">
        <v>87</v>
      </c>
      <c r="Q14" s="80" t="s">
        <v>88</v>
      </c>
      <c r="R14" s="80" t="s">
        <v>89</v>
      </c>
      <c r="S14" s="80" t="s">
        <v>90</v>
      </c>
      <c r="T14" s="81" t="s">
        <v>98</v>
      </c>
      <c r="U14" s="47">
        <f>U13</f>
        <v>2</v>
      </c>
    </row>
    <row r="15" spans="1:21" x14ac:dyDescent="0.25">
      <c r="A15" s="11">
        <f>VLOOKUP(U13,'TEAM INPUT'!$A$5:$AM$102,29,FALSE)</f>
        <v>2</v>
      </c>
      <c r="B15" s="67" t="str">
        <f>IFERROR(VLOOKUP($A15,LISTS!$A$3:$C$39,2,FALSE),"")</f>
        <v>Tris</v>
      </c>
      <c r="C15" s="11" t="str">
        <f>IFERROR(VLOOKUP($A15,LISTS!$A$3:$C$39,3,FALSE),"")</f>
        <v>Gold</v>
      </c>
      <c r="D15" s="11" t="str">
        <f>IF(_xlfn.XLOOKUP(U13,'TEAM INPUT'!$A$5:$A$102,'TEAM INPUT'!$F$5:$F$102,0)=$A15,"Y","")</f>
        <v/>
      </c>
      <c r="E15" s="11" t="str">
        <f>_xlfn.XLOOKUP(U13,'TEAM INPUT'!$A$5:$A$102,'TEAM INPUT'!$I$5:$I$102,0)</f>
        <v>Wk02</v>
      </c>
      <c r="G15" s="82">
        <f>(SUMIFS('RESULTS INPUT'!$AI:$AI,'RESULTS INPUT'!$I:$I,$A15,'RESULTS INPUT'!$C:$C,G$4)*(IF($D15="Y",2,1)))*(IF($E15=G$4,2,1))</f>
        <v>0</v>
      </c>
      <c r="H15" s="82">
        <f>(SUMIFS('RESULTS INPUT'!$AI:$AI,'RESULTS INPUT'!$I:$I,$A15,'RESULTS INPUT'!$C:$C,H$4)*(IF($D15="Y",2,1)))*(IF($E15=H$4,2,1))</f>
        <v>0</v>
      </c>
      <c r="I15" s="82">
        <f>(SUMIFS('RESULTS INPUT'!$AI:$AI,'RESULTS INPUT'!$I:$I,$A15,'RESULTS INPUT'!$C:$C,I$4)*(IF($D15="Y",2,1)))*(IF($E15=I$4,2,1))</f>
        <v>0</v>
      </c>
      <c r="J15" s="82">
        <f>(SUMIFS('RESULTS INPUT'!$AI:$AI,'RESULTS INPUT'!$I:$I,$A15,'RESULTS INPUT'!$C:$C,J$4)*(IF($D15="Y",2,1)))*(IF($E15=J$4,2,1))</f>
        <v>0</v>
      </c>
      <c r="K15" s="82">
        <f>(SUMIFS('RESULTS INPUT'!$AI:$AI,'RESULTS INPUT'!$I:$I,$A15,'RESULTS INPUT'!$C:$C,K$4)*(IF($D15="Y",2,1)))*(IF($E15=K$4,2,1))</f>
        <v>0</v>
      </c>
      <c r="L15" s="82">
        <f>(SUMIFS('RESULTS INPUT'!$AI:$AI,'RESULTS INPUT'!$I:$I,$A15,'RESULTS INPUT'!$C:$C,L$4)*(IF($D15="Y",2,1)))*(IF($E15=L$4,2,1))</f>
        <v>18</v>
      </c>
      <c r="M15" s="82">
        <f>(SUMIFS('RESULTS INPUT'!$AI:$AI,'RESULTS INPUT'!$I:$I,$A15,'RESULTS INPUT'!$C:$C,M$4)*(IF($D15="Y",2,1)))*(IF($E15=M$4,2,1))</f>
        <v>0</v>
      </c>
      <c r="N15" s="82">
        <f>(SUMIFS('RESULTS INPUT'!$AI:$AI,'RESULTS INPUT'!$I:$I,$A15,'RESULTS INPUT'!$C:$C,N$4)*(IF($D15="Y",2,1)))*(IF($E15=N$4,2,1))</f>
        <v>0</v>
      </c>
      <c r="O15" s="82">
        <f>(SUMIFS('RESULTS INPUT'!$AI:$AI,'RESULTS INPUT'!$I:$I,$A15,'RESULTS INPUT'!$C:$C,O$4)*(IF($D15="Y",2,1)))*(IF($E15=O$4,2,1))</f>
        <v>0</v>
      </c>
      <c r="P15" s="82">
        <f>(SUMIFS('RESULTS INPUT'!$AI:$AI,'RESULTS INPUT'!$I:$I,$A15,'RESULTS INPUT'!$C:$C,P$4)*(IF($D15="Y",2,1)))*(IF($E15=P$4,2,1))</f>
        <v>0</v>
      </c>
      <c r="Q15" s="82">
        <f>(SUMIFS('RESULTS INPUT'!$AI:$AI,'RESULTS INPUT'!$I:$I,$A15,'RESULTS INPUT'!$C:$C,Q$4)*(IF($D15="Y",2,1)))*(IF($E15=Q$4,2,1))</f>
        <v>0</v>
      </c>
      <c r="R15" s="82">
        <f>(SUMIFS('RESULTS INPUT'!$AI:$AI,'RESULTS INPUT'!$I:$I,$A15,'RESULTS INPUT'!$C:$C,R$4)*(IF($D15="Y",2,1)))*(IF($E15=R$4,2,1))</f>
        <v>0</v>
      </c>
      <c r="S15" s="82">
        <f>(SUMIFS('RESULTS INPUT'!$AI:$AI,'RESULTS INPUT'!$I:$I,$A15,'RESULTS INPUT'!$C:$C,S$4)*(IF($D15="Y",2,1)))*(IF($E15=S$4,2,1))</f>
        <v>0</v>
      </c>
      <c r="T15" s="83">
        <f>SUM(G15:S15)</f>
        <v>18</v>
      </c>
      <c r="U15" s="47">
        <f t="shared" ref="U15:U20" si="4">U14</f>
        <v>2</v>
      </c>
    </row>
    <row r="16" spans="1:21" x14ac:dyDescent="0.25">
      <c r="A16" s="11">
        <f>VLOOKUP(U13,'TEAM INPUT'!$A$5:$AM$102,30,FALSE)</f>
        <v>4</v>
      </c>
      <c r="B16" s="67" t="str">
        <f>IFERROR(VLOOKUP($A16,LISTS!$A$3:$C$39,2,FALSE),"")</f>
        <v>Wellsy</v>
      </c>
      <c r="C16" s="11" t="str">
        <f>IFERROR(VLOOKUP($A16,LISTS!$A$3:$C$39,3,FALSE),"")</f>
        <v>Silver</v>
      </c>
      <c r="D16" s="11" t="str">
        <f>IF(_xlfn.XLOOKUP(U13,'TEAM INPUT'!$A$5:$A$102,'TEAM INPUT'!$F$5:$F$102,0)=$A16,"Y","")</f>
        <v/>
      </c>
      <c r="E16" s="11" t="str">
        <f>E15</f>
        <v>Wk02</v>
      </c>
      <c r="G16" s="84">
        <f>(SUMIFS('RESULTS INPUT'!$AI:$AI,'RESULTS INPUT'!$I:$I,$A16,'RESULTS INPUT'!$C:$C,G$4)*(IF($D16="Y",2,1)))*(IF($E16=G$4,2,1))</f>
        <v>0</v>
      </c>
      <c r="H16" s="84">
        <f>(SUMIFS('RESULTS INPUT'!$AI:$AI,'RESULTS INPUT'!$I:$I,$A16,'RESULTS INPUT'!$C:$C,H$4)*(IF($D16="Y",2,1)))*(IF($E16=H$4,2,1))</f>
        <v>0</v>
      </c>
      <c r="I16" s="84">
        <f>(SUMIFS('RESULTS INPUT'!$AI:$AI,'RESULTS INPUT'!$I:$I,$A16,'RESULTS INPUT'!$C:$C,I$4)*(IF($D16="Y",2,1)))*(IF($E16=I$4,2,1))</f>
        <v>0</v>
      </c>
      <c r="J16" s="84">
        <f>(SUMIFS('RESULTS INPUT'!$AI:$AI,'RESULTS INPUT'!$I:$I,$A16,'RESULTS INPUT'!$C:$C,J$4)*(IF($D16="Y",2,1)))*(IF($E16=J$4,2,1))</f>
        <v>0</v>
      </c>
      <c r="K16" s="84">
        <f>(SUMIFS('RESULTS INPUT'!$AI:$AI,'RESULTS INPUT'!$I:$I,$A16,'RESULTS INPUT'!$C:$C,K$4)*(IF($D16="Y",2,1)))*(IF($E16=K$4,2,1))</f>
        <v>0</v>
      </c>
      <c r="L16" s="84">
        <f>(SUMIFS('RESULTS INPUT'!$AI:$AI,'RESULTS INPUT'!$I:$I,$A16,'RESULTS INPUT'!$C:$C,L$4)*(IF($D16="Y",2,1)))*(IF($E16=L$4,2,1))</f>
        <v>40</v>
      </c>
      <c r="M16" s="84">
        <f>(SUMIFS('RESULTS INPUT'!$AI:$AI,'RESULTS INPUT'!$I:$I,$A16,'RESULTS INPUT'!$C:$C,M$4)*(IF($D16="Y",2,1)))*(IF($E16=M$4,2,1))</f>
        <v>0</v>
      </c>
      <c r="N16" s="84">
        <f>(SUMIFS('RESULTS INPUT'!$AI:$AI,'RESULTS INPUT'!$I:$I,$A16,'RESULTS INPUT'!$C:$C,N$4)*(IF($D16="Y",2,1)))*(IF($E16=N$4,2,1))</f>
        <v>0</v>
      </c>
      <c r="O16" s="84">
        <f>(SUMIFS('RESULTS INPUT'!$AI:$AI,'RESULTS INPUT'!$I:$I,$A16,'RESULTS INPUT'!$C:$C,O$4)*(IF($D16="Y",2,1)))*(IF($E16=O$4,2,1))</f>
        <v>0</v>
      </c>
      <c r="P16" s="84">
        <f>(SUMIFS('RESULTS INPUT'!$AI:$AI,'RESULTS INPUT'!$I:$I,$A16,'RESULTS INPUT'!$C:$C,P$4)*(IF($D16="Y",2,1)))*(IF($E16=P$4,2,1))</f>
        <v>0</v>
      </c>
      <c r="Q16" s="84">
        <f>(SUMIFS('RESULTS INPUT'!$AI:$AI,'RESULTS INPUT'!$I:$I,$A16,'RESULTS INPUT'!$C:$C,Q$4)*(IF($D16="Y",2,1)))*(IF($E16=Q$4,2,1))</f>
        <v>0</v>
      </c>
      <c r="R16" s="84">
        <f>(SUMIFS('RESULTS INPUT'!$AI:$AI,'RESULTS INPUT'!$I:$I,$A16,'RESULTS INPUT'!$C:$C,R$4)*(IF($D16="Y",2,1)))*(IF($E16=R$4,2,1))</f>
        <v>0</v>
      </c>
      <c r="S16" s="84">
        <f>(SUMIFS('RESULTS INPUT'!$AI:$AI,'RESULTS INPUT'!$I:$I,$A16,'RESULTS INPUT'!$C:$C,S$4)*(IF($D16="Y",2,1)))*(IF($E16=S$4,2,1))</f>
        <v>0</v>
      </c>
      <c r="T16" s="85">
        <f t="shared" ref="T16:T19" si="5">SUM(G16:S16)</f>
        <v>40</v>
      </c>
      <c r="U16" s="47">
        <f t="shared" si="4"/>
        <v>2</v>
      </c>
    </row>
    <row r="17" spans="1:21" x14ac:dyDescent="0.25">
      <c r="A17" s="11">
        <f>VLOOKUP(U13,'TEAM INPUT'!$A$5:$AM$102,31,FALSE)</f>
        <v>12</v>
      </c>
      <c r="B17" s="67" t="str">
        <f>IFERROR(VLOOKUP($A17,LISTS!$A$3:$C$39,2,FALSE),"")</f>
        <v>Bevan Gordon</v>
      </c>
      <c r="C17" s="11" t="str">
        <f>IFERROR(VLOOKUP($A17,LISTS!$A$3:$C$39,3,FALSE),"")</f>
        <v>Bronze</v>
      </c>
      <c r="D17" s="11" t="str">
        <f>IF(_xlfn.XLOOKUP(U13,'TEAM INPUT'!$A$5:$A$102,'TEAM INPUT'!$F$5:$F$102,0)=$A17,"Y","")</f>
        <v/>
      </c>
      <c r="E17" s="11" t="str">
        <f t="shared" ref="E17:E19" si="6">E16</f>
        <v>Wk02</v>
      </c>
      <c r="G17" s="84">
        <f>(SUMIFS('RESULTS INPUT'!$AI:$AI,'RESULTS INPUT'!$I:$I,$A17,'RESULTS INPUT'!$C:$C,G$4)*(IF($D17="Y",2,1)))*(IF($E17=G$4,2,1))</f>
        <v>0</v>
      </c>
      <c r="H17" s="84">
        <f>(SUMIFS('RESULTS INPUT'!$AI:$AI,'RESULTS INPUT'!$I:$I,$A17,'RESULTS INPUT'!$C:$C,H$4)*(IF($D17="Y",2,1)))*(IF($E17=H$4,2,1))</f>
        <v>0</v>
      </c>
      <c r="I17" s="84">
        <f>(SUMIFS('RESULTS INPUT'!$AI:$AI,'RESULTS INPUT'!$I:$I,$A17,'RESULTS INPUT'!$C:$C,I$4)*(IF($D17="Y",2,1)))*(IF($E17=I$4,2,1))</f>
        <v>0</v>
      </c>
      <c r="J17" s="84">
        <f>(SUMIFS('RESULTS INPUT'!$AI:$AI,'RESULTS INPUT'!$I:$I,$A17,'RESULTS INPUT'!$C:$C,J$4)*(IF($D17="Y",2,1)))*(IF($E17=J$4,2,1))</f>
        <v>0</v>
      </c>
      <c r="K17" s="84">
        <f>(SUMIFS('RESULTS INPUT'!$AI:$AI,'RESULTS INPUT'!$I:$I,$A17,'RESULTS INPUT'!$C:$C,K$4)*(IF($D17="Y",2,1)))*(IF($E17=K$4,2,1))</f>
        <v>0</v>
      </c>
      <c r="L17" s="84">
        <f>(SUMIFS('RESULTS INPUT'!$AI:$AI,'RESULTS INPUT'!$I:$I,$A17,'RESULTS INPUT'!$C:$C,L$4)*(IF($D17="Y",2,1)))*(IF($E17=L$4,2,1))</f>
        <v>0</v>
      </c>
      <c r="M17" s="84">
        <f>(SUMIFS('RESULTS INPUT'!$AI:$AI,'RESULTS INPUT'!$I:$I,$A17,'RESULTS INPUT'!$C:$C,M$4)*(IF($D17="Y",2,1)))*(IF($E17=M$4,2,1))</f>
        <v>0</v>
      </c>
      <c r="N17" s="84">
        <f>(SUMIFS('RESULTS INPUT'!$AI:$AI,'RESULTS INPUT'!$I:$I,$A17,'RESULTS INPUT'!$C:$C,N$4)*(IF($D17="Y",2,1)))*(IF($E17=N$4,2,1))</f>
        <v>0</v>
      </c>
      <c r="O17" s="84">
        <f>(SUMIFS('RESULTS INPUT'!$AI:$AI,'RESULTS INPUT'!$I:$I,$A17,'RESULTS INPUT'!$C:$C,O$4)*(IF($D17="Y",2,1)))*(IF($E17=O$4,2,1))</f>
        <v>0</v>
      </c>
      <c r="P17" s="84">
        <f>(SUMIFS('RESULTS INPUT'!$AI:$AI,'RESULTS INPUT'!$I:$I,$A17,'RESULTS INPUT'!$C:$C,P$4)*(IF($D17="Y",2,1)))*(IF($E17=P$4,2,1))</f>
        <v>0</v>
      </c>
      <c r="Q17" s="84">
        <f>(SUMIFS('RESULTS INPUT'!$AI:$AI,'RESULTS INPUT'!$I:$I,$A17,'RESULTS INPUT'!$C:$C,Q$4)*(IF($D17="Y",2,1)))*(IF($E17=Q$4,2,1))</f>
        <v>0</v>
      </c>
      <c r="R17" s="84">
        <f>(SUMIFS('RESULTS INPUT'!$AI:$AI,'RESULTS INPUT'!$I:$I,$A17,'RESULTS INPUT'!$C:$C,R$4)*(IF($D17="Y",2,1)))*(IF($E17=R$4,2,1))</f>
        <v>0</v>
      </c>
      <c r="S17" s="84">
        <f>(SUMIFS('RESULTS INPUT'!$AI:$AI,'RESULTS INPUT'!$I:$I,$A17,'RESULTS INPUT'!$C:$C,S$4)*(IF($D17="Y",2,1)))*(IF($E17=S$4,2,1))</f>
        <v>0</v>
      </c>
      <c r="T17" s="85">
        <f t="shared" si="5"/>
        <v>0</v>
      </c>
      <c r="U17" s="47">
        <f t="shared" si="4"/>
        <v>2</v>
      </c>
    </row>
    <row r="18" spans="1:21" x14ac:dyDescent="0.25">
      <c r="A18" s="11">
        <f>VLOOKUP(U13,'TEAM INPUT'!$A$5:$AM$102,32,FALSE)</f>
        <v>7</v>
      </c>
      <c r="B18" s="67" t="str">
        <f>IFERROR(VLOOKUP($A18,LISTS!$A$3:$C$39,2,FALSE),"")</f>
        <v>Superted</v>
      </c>
      <c r="C18" s="11" t="str">
        <f>IFERROR(VLOOKUP($A18,LISTS!$A$3:$C$39,3,FALSE),"")</f>
        <v>Silver</v>
      </c>
      <c r="D18" s="11" t="str">
        <f>IF(_xlfn.XLOOKUP(U13,'TEAM INPUT'!$A$5:$A$102,'TEAM INPUT'!$F$5:$F$102,0)=$A18,"Y","")</f>
        <v/>
      </c>
      <c r="E18" s="11" t="str">
        <f t="shared" si="6"/>
        <v>Wk02</v>
      </c>
      <c r="G18" s="84">
        <f>(SUMIFS('RESULTS INPUT'!$AI:$AI,'RESULTS INPUT'!$I:$I,$A18,'RESULTS INPUT'!$C:$C,G$4)*(IF($D18="Y",2,1)))*(IF($E18=G$4,2,1))</f>
        <v>0</v>
      </c>
      <c r="H18" s="84">
        <f>(SUMIFS('RESULTS INPUT'!$AI:$AI,'RESULTS INPUT'!$I:$I,$A18,'RESULTS INPUT'!$C:$C,H$4)*(IF($D18="Y",2,1)))*(IF($E18=H$4,2,1))</f>
        <v>0</v>
      </c>
      <c r="I18" s="84">
        <f>(SUMIFS('RESULTS INPUT'!$AI:$AI,'RESULTS INPUT'!$I:$I,$A18,'RESULTS INPUT'!$C:$C,I$4)*(IF($D18="Y",2,1)))*(IF($E18=I$4,2,1))</f>
        <v>0</v>
      </c>
      <c r="J18" s="84">
        <f>(SUMIFS('RESULTS INPUT'!$AI:$AI,'RESULTS INPUT'!$I:$I,$A18,'RESULTS INPUT'!$C:$C,J$4)*(IF($D18="Y",2,1)))*(IF($E18=J$4,2,1))</f>
        <v>0</v>
      </c>
      <c r="K18" s="84">
        <f>(SUMIFS('RESULTS INPUT'!$AI:$AI,'RESULTS INPUT'!$I:$I,$A18,'RESULTS INPUT'!$C:$C,K$4)*(IF($D18="Y",2,1)))*(IF($E18=K$4,2,1))</f>
        <v>0</v>
      </c>
      <c r="L18" s="84">
        <f>(SUMIFS('RESULTS INPUT'!$AI:$AI,'RESULTS INPUT'!$I:$I,$A18,'RESULTS INPUT'!$C:$C,L$4)*(IF($D18="Y",2,1)))*(IF($E18=L$4,2,1))</f>
        <v>-20</v>
      </c>
      <c r="M18" s="84">
        <f>(SUMIFS('RESULTS INPUT'!$AI:$AI,'RESULTS INPUT'!$I:$I,$A18,'RESULTS INPUT'!$C:$C,M$4)*(IF($D18="Y",2,1)))*(IF($E18=M$4,2,1))</f>
        <v>0</v>
      </c>
      <c r="N18" s="84">
        <f>(SUMIFS('RESULTS INPUT'!$AI:$AI,'RESULTS INPUT'!$I:$I,$A18,'RESULTS INPUT'!$C:$C,N$4)*(IF($D18="Y",2,1)))*(IF($E18=N$4,2,1))</f>
        <v>0</v>
      </c>
      <c r="O18" s="84">
        <f>(SUMIFS('RESULTS INPUT'!$AI:$AI,'RESULTS INPUT'!$I:$I,$A18,'RESULTS INPUT'!$C:$C,O$4)*(IF($D18="Y",2,1)))*(IF($E18=O$4,2,1))</f>
        <v>0</v>
      </c>
      <c r="P18" s="84">
        <f>(SUMIFS('RESULTS INPUT'!$AI:$AI,'RESULTS INPUT'!$I:$I,$A18,'RESULTS INPUT'!$C:$C,P$4)*(IF($D18="Y",2,1)))*(IF($E18=P$4,2,1))</f>
        <v>0</v>
      </c>
      <c r="Q18" s="84">
        <f>(SUMIFS('RESULTS INPUT'!$AI:$AI,'RESULTS INPUT'!$I:$I,$A18,'RESULTS INPUT'!$C:$C,Q$4)*(IF($D18="Y",2,1)))*(IF($E18=Q$4,2,1))</f>
        <v>0</v>
      </c>
      <c r="R18" s="84">
        <f>(SUMIFS('RESULTS INPUT'!$AI:$AI,'RESULTS INPUT'!$I:$I,$A18,'RESULTS INPUT'!$C:$C,R$4)*(IF($D18="Y",2,1)))*(IF($E18=R$4,2,1))</f>
        <v>0</v>
      </c>
      <c r="S18" s="84">
        <f>(SUMIFS('RESULTS INPUT'!$AI:$AI,'RESULTS INPUT'!$I:$I,$A18,'RESULTS INPUT'!$C:$C,S$4)*(IF($D18="Y",2,1)))*(IF($E18=S$4,2,1))</f>
        <v>0</v>
      </c>
      <c r="T18" s="85">
        <f t="shared" si="5"/>
        <v>-20</v>
      </c>
      <c r="U18" s="47">
        <f t="shared" si="4"/>
        <v>2</v>
      </c>
    </row>
    <row r="19" spans="1:21" ht="15.75" thickBot="1" x14ac:dyDescent="0.3">
      <c r="A19" s="17">
        <f>VLOOKUP(U13,'TEAM INPUT'!$A$5:$AM$102,33,FALSE)</f>
        <v>19</v>
      </c>
      <c r="B19" s="67" t="str">
        <f>IFERROR(VLOOKUP($A19,LISTS!$A$3:$C$39,2,FALSE),"")</f>
        <v>Jack Cousins</v>
      </c>
      <c r="C19" s="11" t="str">
        <f>IFERROR(VLOOKUP($A19,LISTS!$A$3:$C$39,3,FALSE),"")</f>
        <v>Bronze</v>
      </c>
      <c r="D19" s="17" t="str">
        <f>IF(_xlfn.XLOOKUP(U13,'TEAM INPUT'!$A$5:$A$102,'TEAM INPUT'!$F$5:$F$102,0)=$A19,"Y","")</f>
        <v>Y</v>
      </c>
      <c r="E19" s="17" t="str">
        <f t="shared" si="6"/>
        <v>Wk02</v>
      </c>
      <c r="G19" s="86">
        <f>(SUMIFS('RESULTS INPUT'!$AI:$AI,'RESULTS INPUT'!$I:$I,$A19,'RESULTS INPUT'!$C:$C,G$4)*(IF($D19="Y",2,1)))*(IF($E19=G$4,2,1))</f>
        <v>0</v>
      </c>
      <c r="H19" s="86">
        <f>(SUMIFS('RESULTS INPUT'!$AI:$AI,'RESULTS INPUT'!$I:$I,$A19,'RESULTS INPUT'!$C:$C,H$4)*(IF($D19="Y",2,1)))*(IF($E19=H$4,2,1))</f>
        <v>0</v>
      </c>
      <c r="I19" s="86">
        <f>(SUMIFS('RESULTS INPUT'!$AI:$AI,'RESULTS INPUT'!$I:$I,$A19,'RESULTS INPUT'!$C:$C,I$4)*(IF($D19="Y",2,1)))*(IF($E19=I$4,2,1))</f>
        <v>0</v>
      </c>
      <c r="J19" s="86">
        <f>(SUMIFS('RESULTS INPUT'!$AI:$AI,'RESULTS INPUT'!$I:$I,$A19,'RESULTS INPUT'!$C:$C,J$4)*(IF($D19="Y",2,1)))*(IF($E19=J$4,2,1))</f>
        <v>0</v>
      </c>
      <c r="K19" s="86">
        <f>(SUMIFS('RESULTS INPUT'!$AI:$AI,'RESULTS INPUT'!$I:$I,$A19,'RESULTS INPUT'!$C:$C,K$4)*(IF($D19="Y",2,1)))*(IF($E19=K$4,2,1))</f>
        <v>0</v>
      </c>
      <c r="L19" s="86">
        <f>(SUMIFS('RESULTS INPUT'!$AI:$AI,'RESULTS INPUT'!$I:$I,$A19,'RESULTS INPUT'!$C:$C,L$4)*(IF($D19="Y",2,1)))*(IF($E19=L$4,2,1))</f>
        <v>472</v>
      </c>
      <c r="M19" s="86">
        <f>(SUMIFS('RESULTS INPUT'!$AI:$AI,'RESULTS INPUT'!$I:$I,$A19,'RESULTS INPUT'!$C:$C,M$4)*(IF($D19="Y",2,1)))*(IF($E19=M$4,2,1))</f>
        <v>0</v>
      </c>
      <c r="N19" s="86">
        <f>(SUMIFS('RESULTS INPUT'!$AI:$AI,'RESULTS INPUT'!$I:$I,$A19,'RESULTS INPUT'!$C:$C,N$4)*(IF($D19="Y",2,1)))*(IF($E19=N$4,2,1))</f>
        <v>0</v>
      </c>
      <c r="O19" s="86">
        <f>(SUMIFS('RESULTS INPUT'!$AI:$AI,'RESULTS INPUT'!$I:$I,$A19,'RESULTS INPUT'!$C:$C,O$4)*(IF($D19="Y",2,1)))*(IF($E19=O$4,2,1))</f>
        <v>0</v>
      </c>
      <c r="P19" s="86">
        <f>(SUMIFS('RESULTS INPUT'!$AI:$AI,'RESULTS INPUT'!$I:$I,$A19,'RESULTS INPUT'!$C:$C,P$4)*(IF($D19="Y",2,1)))*(IF($E19=P$4,2,1))</f>
        <v>0</v>
      </c>
      <c r="Q19" s="86">
        <f>(SUMIFS('RESULTS INPUT'!$AI:$AI,'RESULTS INPUT'!$I:$I,$A19,'RESULTS INPUT'!$C:$C,Q$4)*(IF($D19="Y",2,1)))*(IF($E19=Q$4,2,1))</f>
        <v>0</v>
      </c>
      <c r="R19" s="86">
        <f>(SUMIFS('RESULTS INPUT'!$AI:$AI,'RESULTS INPUT'!$I:$I,$A19,'RESULTS INPUT'!$C:$C,R$4)*(IF($D19="Y",2,1)))*(IF($E19=R$4,2,1))</f>
        <v>0</v>
      </c>
      <c r="S19" s="86">
        <f>(SUMIFS('RESULTS INPUT'!$AI:$AI,'RESULTS INPUT'!$I:$I,$A19,'RESULTS INPUT'!$C:$C,S$4)*(IF($D19="Y",2,1)))*(IF($E19=S$4,2,1))</f>
        <v>0</v>
      </c>
      <c r="T19" s="87">
        <f t="shared" si="5"/>
        <v>472</v>
      </c>
      <c r="U19" s="47">
        <f t="shared" si="4"/>
        <v>2</v>
      </c>
    </row>
    <row r="20" spans="1:21" ht="15.75" thickBot="1" x14ac:dyDescent="0.3">
      <c r="A20" s="38" t="str">
        <f>A13&amp;" - TOTAL SCORE"</f>
        <v>THE TRIBE - TOTAL SCORE</v>
      </c>
      <c r="B20" s="39"/>
      <c r="C20" s="39"/>
      <c r="D20" s="39"/>
      <c r="E20" s="39"/>
      <c r="G20" s="88">
        <f>SUM(G15:G19)</f>
        <v>0</v>
      </c>
      <c r="H20" s="88">
        <f t="shared" ref="H20:T20" si="7">SUM(H15:H19)</f>
        <v>0</v>
      </c>
      <c r="I20" s="88">
        <f t="shared" si="7"/>
        <v>0</v>
      </c>
      <c r="J20" s="88">
        <f t="shared" si="7"/>
        <v>0</v>
      </c>
      <c r="K20" s="88">
        <f t="shared" si="7"/>
        <v>0</v>
      </c>
      <c r="L20" s="88">
        <f t="shared" si="7"/>
        <v>510</v>
      </c>
      <c r="M20" s="88">
        <f t="shared" si="7"/>
        <v>0</v>
      </c>
      <c r="N20" s="88">
        <f t="shared" si="7"/>
        <v>0</v>
      </c>
      <c r="O20" s="88">
        <f t="shared" si="7"/>
        <v>0</v>
      </c>
      <c r="P20" s="88">
        <f t="shared" si="7"/>
        <v>0</v>
      </c>
      <c r="Q20" s="88">
        <f t="shared" si="7"/>
        <v>0</v>
      </c>
      <c r="R20" s="88">
        <f t="shared" si="7"/>
        <v>0</v>
      </c>
      <c r="S20" s="88">
        <f t="shared" si="7"/>
        <v>0</v>
      </c>
      <c r="T20" s="89">
        <f t="shared" si="7"/>
        <v>510</v>
      </c>
      <c r="U20" s="47">
        <f t="shared" si="4"/>
        <v>2</v>
      </c>
    </row>
    <row r="21" spans="1:21" ht="15.75" thickTop="1" x14ac:dyDescent="0.25"/>
    <row r="23" spans="1:21" ht="15.75" thickBot="1" x14ac:dyDescent="0.3">
      <c r="A23" s="40" t="str">
        <f>UPPER(_xlfn.XLOOKUP(U23,'TEAM INPUT'!$A$5:$A$102,'TEAM INPUT'!$B$5:$B$102,0))</f>
        <v>CHAIRMAN'S 11</v>
      </c>
      <c r="B23" s="41"/>
      <c r="C23" s="41"/>
      <c r="D23" s="41"/>
      <c r="E23" s="41"/>
      <c r="F23" s="41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47">
        <f>U13+1</f>
        <v>3</v>
      </c>
    </row>
    <row r="24" spans="1:21" ht="30" x14ac:dyDescent="0.25">
      <c r="A24" s="42" t="s">
        <v>76</v>
      </c>
      <c r="B24" s="43" t="s">
        <v>20</v>
      </c>
      <c r="C24" s="44" t="s">
        <v>94</v>
      </c>
      <c r="D24" s="45" t="s">
        <v>93</v>
      </c>
      <c r="E24" s="44" t="s">
        <v>91</v>
      </c>
      <c r="G24" s="80" t="s">
        <v>78</v>
      </c>
      <c r="H24" s="80" t="s">
        <v>79</v>
      </c>
      <c r="I24" s="80" t="s">
        <v>80</v>
      </c>
      <c r="J24" s="80" t="s">
        <v>81</v>
      </c>
      <c r="K24" s="80" t="s">
        <v>82</v>
      </c>
      <c r="L24" s="80" t="s">
        <v>83</v>
      </c>
      <c r="M24" s="80" t="s">
        <v>84</v>
      </c>
      <c r="N24" s="80" t="s">
        <v>85</v>
      </c>
      <c r="O24" s="80" t="s">
        <v>86</v>
      </c>
      <c r="P24" s="80" t="s">
        <v>87</v>
      </c>
      <c r="Q24" s="80" t="s">
        <v>88</v>
      </c>
      <c r="R24" s="80" t="s">
        <v>89</v>
      </c>
      <c r="S24" s="80" t="s">
        <v>90</v>
      </c>
      <c r="T24" s="81" t="s">
        <v>98</v>
      </c>
      <c r="U24" s="47">
        <f>U23</f>
        <v>3</v>
      </c>
    </row>
    <row r="25" spans="1:21" x14ac:dyDescent="0.25">
      <c r="A25" s="11">
        <f>VLOOKUP(U23,'TEAM INPUT'!$A$5:$AM$102,29,FALSE)</f>
        <v>1</v>
      </c>
      <c r="B25" s="67" t="str">
        <f>IFERROR(VLOOKUP($A25,LISTS!$A$3:$C$39,2,FALSE),"")</f>
        <v>Logan</v>
      </c>
      <c r="C25" s="11" t="str">
        <f>IFERROR(VLOOKUP($A25,LISTS!$A$3:$C$39,3,FALSE),"")</f>
        <v>Gold</v>
      </c>
      <c r="D25" s="11" t="str">
        <f>IF(_xlfn.XLOOKUP(U23,'TEAM INPUT'!$A$5:$A$102,'TEAM INPUT'!$F$5:$F$102,0)=$A25,"Y","")</f>
        <v>Y</v>
      </c>
      <c r="E25" s="11" t="str">
        <f>_xlfn.XLOOKUP(U23,'TEAM INPUT'!$A$5:$A$102,'TEAM INPUT'!$I$5:$I$102,0)</f>
        <v>Wk06</v>
      </c>
      <c r="G25" s="82">
        <f>(SUMIFS('RESULTS INPUT'!$AI:$AI,'RESULTS INPUT'!$I:$I,$A25,'RESULTS INPUT'!$C:$C,G$4)*(IF($D25="Y",2,1)))*(IF($E25=G$4,2,1))</f>
        <v>0</v>
      </c>
      <c r="H25" s="82">
        <f>(SUMIFS('RESULTS INPUT'!$AI:$AI,'RESULTS INPUT'!$I:$I,$A25,'RESULTS INPUT'!$C:$C,H$4)*(IF($D25="Y",2,1)))*(IF($E25=H$4,2,1))</f>
        <v>0</v>
      </c>
      <c r="I25" s="82">
        <f>(SUMIFS('RESULTS INPUT'!$AI:$AI,'RESULTS INPUT'!$I:$I,$A25,'RESULTS INPUT'!$C:$C,I$4)*(IF($D25="Y",2,1)))*(IF($E25=I$4,2,1))</f>
        <v>0</v>
      </c>
      <c r="J25" s="82">
        <f>(SUMIFS('RESULTS INPUT'!$AI:$AI,'RESULTS INPUT'!$I:$I,$A25,'RESULTS INPUT'!$C:$C,J$4)*(IF($D25="Y",2,1)))*(IF($E25=J$4,2,1))</f>
        <v>0</v>
      </c>
      <c r="K25" s="82">
        <f>(SUMIFS('RESULTS INPUT'!$AI:$AI,'RESULTS INPUT'!$I:$I,$A25,'RESULTS INPUT'!$C:$C,K$4)*(IF($D25="Y",2,1)))*(IF($E25=K$4,2,1))</f>
        <v>0</v>
      </c>
      <c r="L25" s="82">
        <f>(SUMIFS('RESULTS INPUT'!$AI:$AI,'RESULTS INPUT'!$I:$I,$A25,'RESULTS INPUT'!$C:$C,L$4)*(IF($D25="Y",2,1)))*(IF($E25=L$4,2,1))</f>
        <v>148</v>
      </c>
      <c r="M25" s="82">
        <f>(SUMIFS('RESULTS INPUT'!$AI:$AI,'RESULTS INPUT'!$I:$I,$A25,'RESULTS INPUT'!$C:$C,M$4)*(IF($D25="Y",2,1)))*(IF($E25=M$4,2,1))</f>
        <v>0</v>
      </c>
      <c r="N25" s="82">
        <f>(SUMIFS('RESULTS INPUT'!$AI:$AI,'RESULTS INPUT'!$I:$I,$A25,'RESULTS INPUT'!$C:$C,N$4)*(IF($D25="Y",2,1)))*(IF($E25=N$4,2,1))</f>
        <v>0</v>
      </c>
      <c r="O25" s="82">
        <f>(SUMIFS('RESULTS INPUT'!$AI:$AI,'RESULTS INPUT'!$I:$I,$A25,'RESULTS INPUT'!$C:$C,O$4)*(IF($D25="Y",2,1)))*(IF($E25=O$4,2,1))</f>
        <v>0</v>
      </c>
      <c r="P25" s="82">
        <f>(SUMIFS('RESULTS INPUT'!$AI:$AI,'RESULTS INPUT'!$I:$I,$A25,'RESULTS INPUT'!$C:$C,P$4)*(IF($D25="Y",2,1)))*(IF($E25=P$4,2,1))</f>
        <v>0</v>
      </c>
      <c r="Q25" s="82">
        <f>(SUMIFS('RESULTS INPUT'!$AI:$AI,'RESULTS INPUT'!$I:$I,$A25,'RESULTS INPUT'!$C:$C,Q$4)*(IF($D25="Y",2,1)))*(IF($E25=Q$4,2,1))</f>
        <v>0</v>
      </c>
      <c r="R25" s="82">
        <f>(SUMIFS('RESULTS INPUT'!$AI:$AI,'RESULTS INPUT'!$I:$I,$A25,'RESULTS INPUT'!$C:$C,R$4)*(IF($D25="Y",2,1)))*(IF($E25=R$4,2,1))</f>
        <v>0</v>
      </c>
      <c r="S25" s="82">
        <f>(SUMIFS('RESULTS INPUT'!$AI:$AI,'RESULTS INPUT'!$I:$I,$A25,'RESULTS INPUT'!$C:$C,S$4)*(IF($D25="Y",2,1)))*(IF($E25=S$4,2,1))</f>
        <v>0</v>
      </c>
      <c r="T25" s="83">
        <f>SUM(G25:S25)</f>
        <v>148</v>
      </c>
      <c r="U25" s="47">
        <f t="shared" ref="U25:U30" si="8">U24</f>
        <v>3</v>
      </c>
    </row>
    <row r="26" spans="1:21" x14ac:dyDescent="0.25">
      <c r="A26" s="11">
        <f>VLOOKUP(U23,'TEAM INPUT'!$A$5:$AM$102,30,FALSE)</f>
        <v>6</v>
      </c>
      <c r="B26" s="67" t="str">
        <f>IFERROR(VLOOKUP($A26,LISTS!$A$3:$C$39,2,FALSE),"")</f>
        <v>Weavers</v>
      </c>
      <c r="C26" s="11" t="str">
        <f>IFERROR(VLOOKUP($A26,LISTS!$A$3:$C$39,3,FALSE),"")</f>
        <v>Silver</v>
      </c>
      <c r="D26" s="11" t="str">
        <f>IF(_xlfn.XLOOKUP(U23,'TEAM INPUT'!$A$5:$A$102,'TEAM INPUT'!$F$5:$F$102,0)=$A26,"Y","")</f>
        <v/>
      </c>
      <c r="E26" s="11" t="str">
        <f>E25</f>
        <v>Wk06</v>
      </c>
      <c r="G26" s="84">
        <f>(SUMIFS('RESULTS INPUT'!$AI:$AI,'RESULTS INPUT'!$I:$I,$A26,'RESULTS INPUT'!$C:$C,G$4)*(IF($D26="Y",2,1)))*(IF($E26=G$4,2,1))</f>
        <v>0</v>
      </c>
      <c r="H26" s="84">
        <f>(SUMIFS('RESULTS INPUT'!$AI:$AI,'RESULTS INPUT'!$I:$I,$A26,'RESULTS INPUT'!$C:$C,H$4)*(IF($D26="Y",2,1)))*(IF($E26=H$4,2,1))</f>
        <v>0</v>
      </c>
      <c r="I26" s="84">
        <f>(SUMIFS('RESULTS INPUT'!$AI:$AI,'RESULTS INPUT'!$I:$I,$A26,'RESULTS INPUT'!$C:$C,I$4)*(IF($D26="Y",2,1)))*(IF($E26=I$4,2,1))</f>
        <v>0</v>
      </c>
      <c r="J26" s="84">
        <f>(SUMIFS('RESULTS INPUT'!$AI:$AI,'RESULTS INPUT'!$I:$I,$A26,'RESULTS INPUT'!$C:$C,J$4)*(IF($D26="Y",2,1)))*(IF($E26=J$4,2,1))</f>
        <v>0</v>
      </c>
      <c r="K26" s="84">
        <f>(SUMIFS('RESULTS INPUT'!$AI:$AI,'RESULTS INPUT'!$I:$I,$A26,'RESULTS INPUT'!$C:$C,K$4)*(IF($D26="Y",2,1)))*(IF($E26=K$4,2,1))</f>
        <v>0</v>
      </c>
      <c r="L26" s="84">
        <f>(SUMIFS('RESULTS INPUT'!$AI:$AI,'RESULTS INPUT'!$I:$I,$A26,'RESULTS INPUT'!$C:$C,L$4)*(IF($D26="Y",2,1)))*(IF($E26=L$4,2,1))</f>
        <v>-60</v>
      </c>
      <c r="M26" s="84">
        <f>(SUMIFS('RESULTS INPUT'!$AI:$AI,'RESULTS INPUT'!$I:$I,$A26,'RESULTS INPUT'!$C:$C,M$4)*(IF($D26="Y",2,1)))*(IF($E26=M$4,2,1))</f>
        <v>0</v>
      </c>
      <c r="N26" s="84">
        <f>(SUMIFS('RESULTS INPUT'!$AI:$AI,'RESULTS INPUT'!$I:$I,$A26,'RESULTS INPUT'!$C:$C,N$4)*(IF($D26="Y",2,1)))*(IF($E26=N$4,2,1))</f>
        <v>0</v>
      </c>
      <c r="O26" s="84">
        <f>(SUMIFS('RESULTS INPUT'!$AI:$AI,'RESULTS INPUT'!$I:$I,$A26,'RESULTS INPUT'!$C:$C,O$4)*(IF($D26="Y",2,1)))*(IF($E26=O$4,2,1))</f>
        <v>0</v>
      </c>
      <c r="P26" s="84">
        <f>(SUMIFS('RESULTS INPUT'!$AI:$AI,'RESULTS INPUT'!$I:$I,$A26,'RESULTS INPUT'!$C:$C,P$4)*(IF($D26="Y",2,1)))*(IF($E26=P$4,2,1))</f>
        <v>0</v>
      </c>
      <c r="Q26" s="84">
        <f>(SUMIFS('RESULTS INPUT'!$AI:$AI,'RESULTS INPUT'!$I:$I,$A26,'RESULTS INPUT'!$C:$C,Q$4)*(IF($D26="Y",2,1)))*(IF($E26=Q$4,2,1))</f>
        <v>0</v>
      </c>
      <c r="R26" s="84">
        <f>(SUMIFS('RESULTS INPUT'!$AI:$AI,'RESULTS INPUT'!$I:$I,$A26,'RESULTS INPUT'!$C:$C,R$4)*(IF($D26="Y",2,1)))*(IF($E26=R$4,2,1))</f>
        <v>0</v>
      </c>
      <c r="S26" s="84">
        <f>(SUMIFS('RESULTS INPUT'!$AI:$AI,'RESULTS INPUT'!$I:$I,$A26,'RESULTS INPUT'!$C:$C,S$4)*(IF($D26="Y",2,1)))*(IF($E26=S$4,2,1))</f>
        <v>0</v>
      </c>
      <c r="T26" s="85">
        <f t="shared" ref="T26:T29" si="9">SUM(G26:S26)</f>
        <v>-60</v>
      </c>
      <c r="U26" s="47">
        <f t="shared" si="8"/>
        <v>3</v>
      </c>
    </row>
    <row r="27" spans="1:21" x14ac:dyDescent="0.25">
      <c r="A27" s="11">
        <f>VLOOKUP(U23,'TEAM INPUT'!$A$5:$AM$102,31,FALSE)</f>
        <v>11</v>
      </c>
      <c r="B27" s="67" t="str">
        <f>IFERROR(VLOOKUP($A27,LISTS!$A$3:$C$39,2,FALSE),"")</f>
        <v>Minndo</v>
      </c>
      <c r="C27" s="11" t="str">
        <f>IFERROR(VLOOKUP($A27,LISTS!$A$3:$C$39,3,FALSE),"")</f>
        <v>Bronze</v>
      </c>
      <c r="D27" s="11" t="str">
        <f>IF(_xlfn.XLOOKUP(U23,'TEAM INPUT'!$A$5:$A$102,'TEAM INPUT'!$F$5:$F$102,0)=$A27,"Y","")</f>
        <v/>
      </c>
      <c r="E27" s="11" t="str">
        <f t="shared" ref="E27:E29" si="10">E26</f>
        <v>Wk06</v>
      </c>
      <c r="G27" s="84">
        <f>(SUMIFS('RESULTS INPUT'!$AI:$AI,'RESULTS INPUT'!$I:$I,$A27,'RESULTS INPUT'!$C:$C,G$4)*(IF($D27="Y",2,1)))*(IF($E27=G$4,2,1))</f>
        <v>0</v>
      </c>
      <c r="H27" s="84">
        <f>(SUMIFS('RESULTS INPUT'!$AI:$AI,'RESULTS INPUT'!$I:$I,$A27,'RESULTS INPUT'!$C:$C,H$4)*(IF($D27="Y",2,1)))*(IF($E27=H$4,2,1))</f>
        <v>0</v>
      </c>
      <c r="I27" s="84">
        <f>(SUMIFS('RESULTS INPUT'!$AI:$AI,'RESULTS INPUT'!$I:$I,$A27,'RESULTS INPUT'!$C:$C,I$4)*(IF($D27="Y",2,1)))*(IF($E27=I$4,2,1))</f>
        <v>0</v>
      </c>
      <c r="J27" s="84">
        <f>(SUMIFS('RESULTS INPUT'!$AI:$AI,'RESULTS INPUT'!$I:$I,$A27,'RESULTS INPUT'!$C:$C,J$4)*(IF($D27="Y",2,1)))*(IF($E27=J$4,2,1))</f>
        <v>0</v>
      </c>
      <c r="K27" s="84">
        <f>(SUMIFS('RESULTS INPUT'!$AI:$AI,'RESULTS INPUT'!$I:$I,$A27,'RESULTS INPUT'!$C:$C,K$4)*(IF($D27="Y",2,1)))*(IF($E27=K$4,2,1))</f>
        <v>0</v>
      </c>
      <c r="L27" s="84">
        <f>(SUMIFS('RESULTS INPUT'!$AI:$AI,'RESULTS INPUT'!$I:$I,$A27,'RESULTS INPUT'!$C:$C,L$4)*(IF($D27="Y",2,1)))*(IF($E27=L$4,2,1))</f>
        <v>72</v>
      </c>
      <c r="M27" s="84">
        <f>(SUMIFS('RESULTS INPUT'!$AI:$AI,'RESULTS INPUT'!$I:$I,$A27,'RESULTS INPUT'!$C:$C,M$4)*(IF($D27="Y",2,1)))*(IF($E27=M$4,2,1))</f>
        <v>0</v>
      </c>
      <c r="N27" s="84">
        <f>(SUMIFS('RESULTS INPUT'!$AI:$AI,'RESULTS INPUT'!$I:$I,$A27,'RESULTS INPUT'!$C:$C,N$4)*(IF($D27="Y",2,1)))*(IF($E27=N$4,2,1))</f>
        <v>0</v>
      </c>
      <c r="O27" s="84">
        <f>(SUMIFS('RESULTS INPUT'!$AI:$AI,'RESULTS INPUT'!$I:$I,$A27,'RESULTS INPUT'!$C:$C,O$4)*(IF($D27="Y",2,1)))*(IF($E27=O$4,2,1))</f>
        <v>0</v>
      </c>
      <c r="P27" s="84">
        <f>(SUMIFS('RESULTS INPUT'!$AI:$AI,'RESULTS INPUT'!$I:$I,$A27,'RESULTS INPUT'!$C:$C,P$4)*(IF($D27="Y",2,1)))*(IF($E27=P$4,2,1))</f>
        <v>0</v>
      </c>
      <c r="Q27" s="84">
        <f>(SUMIFS('RESULTS INPUT'!$AI:$AI,'RESULTS INPUT'!$I:$I,$A27,'RESULTS INPUT'!$C:$C,Q$4)*(IF($D27="Y",2,1)))*(IF($E27=Q$4,2,1))</f>
        <v>0</v>
      </c>
      <c r="R27" s="84">
        <f>(SUMIFS('RESULTS INPUT'!$AI:$AI,'RESULTS INPUT'!$I:$I,$A27,'RESULTS INPUT'!$C:$C,R$4)*(IF($D27="Y",2,1)))*(IF($E27=R$4,2,1))</f>
        <v>0</v>
      </c>
      <c r="S27" s="84">
        <f>(SUMIFS('RESULTS INPUT'!$AI:$AI,'RESULTS INPUT'!$I:$I,$A27,'RESULTS INPUT'!$C:$C,S$4)*(IF($D27="Y",2,1)))*(IF($E27=S$4,2,1))</f>
        <v>0</v>
      </c>
      <c r="T27" s="85">
        <f t="shared" si="9"/>
        <v>72</v>
      </c>
      <c r="U27" s="47">
        <f t="shared" si="8"/>
        <v>3</v>
      </c>
    </row>
    <row r="28" spans="1:21" x14ac:dyDescent="0.25">
      <c r="A28" s="11">
        <f>VLOOKUP(U23,'TEAM INPUT'!$A$5:$AM$102,32,FALSE)</f>
        <v>7</v>
      </c>
      <c r="B28" s="67" t="str">
        <f>IFERROR(VLOOKUP($A28,LISTS!$A$3:$C$39,2,FALSE),"")</f>
        <v>Superted</v>
      </c>
      <c r="C28" s="11" t="str">
        <f>IFERROR(VLOOKUP($A28,LISTS!$A$3:$C$39,3,FALSE),"")</f>
        <v>Silver</v>
      </c>
      <c r="D28" s="11" t="str">
        <f>IF(_xlfn.XLOOKUP(U23,'TEAM INPUT'!$A$5:$A$102,'TEAM INPUT'!$F$5:$F$102,0)=$A28,"Y","")</f>
        <v/>
      </c>
      <c r="E28" s="11" t="str">
        <f t="shared" si="10"/>
        <v>Wk06</v>
      </c>
      <c r="G28" s="84">
        <f>(SUMIFS('RESULTS INPUT'!$AI:$AI,'RESULTS INPUT'!$I:$I,$A28,'RESULTS INPUT'!$C:$C,G$4)*(IF($D28="Y",2,1)))*(IF($E28=G$4,2,1))</f>
        <v>0</v>
      </c>
      <c r="H28" s="84">
        <f>(SUMIFS('RESULTS INPUT'!$AI:$AI,'RESULTS INPUT'!$I:$I,$A28,'RESULTS INPUT'!$C:$C,H$4)*(IF($D28="Y",2,1)))*(IF($E28=H$4,2,1))</f>
        <v>0</v>
      </c>
      <c r="I28" s="84">
        <f>(SUMIFS('RESULTS INPUT'!$AI:$AI,'RESULTS INPUT'!$I:$I,$A28,'RESULTS INPUT'!$C:$C,I$4)*(IF($D28="Y",2,1)))*(IF($E28=I$4,2,1))</f>
        <v>0</v>
      </c>
      <c r="J28" s="84">
        <f>(SUMIFS('RESULTS INPUT'!$AI:$AI,'RESULTS INPUT'!$I:$I,$A28,'RESULTS INPUT'!$C:$C,J$4)*(IF($D28="Y",2,1)))*(IF($E28=J$4,2,1))</f>
        <v>0</v>
      </c>
      <c r="K28" s="84">
        <f>(SUMIFS('RESULTS INPUT'!$AI:$AI,'RESULTS INPUT'!$I:$I,$A28,'RESULTS INPUT'!$C:$C,K$4)*(IF($D28="Y",2,1)))*(IF($E28=K$4,2,1))</f>
        <v>0</v>
      </c>
      <c r="L28" s="84">
        <f>(SUMIFS('RESULTS INPUT'!$AI:$AI,'RESULTS INPUT'!$I:$I,$A28,'RESULTS INPUT'!$C:$C,L$4)*(IF($D28="Y",2,1)))*(IF($E28=L$4,2,1))</f>
        <v>-40</v>
      </c>
      <c r="M28" s="84">
        <f>(SUMIFS('RESULTS INPUT'!$AI:$AI,'RESULTS INPUT'!$I:$I,$A28,'RESULTS INPUT'!$C:$C,M$4)*(IF($D28="Y",2,1)))*(IF($E28=M$4,2,1))</f>
        <v>0</v>
      </c>
      <c r="N28" s="84">
        <f>(SUMIFS('RESULTS INPUT'!$AI:$AI,'RESULTS INPUT'!$I:$I,$A28,'RESULTS INPUT'!$C:$C,N$4)*(IF($D28="Y",2,1)))*(IF($E28=N$4,2,1))</f>
        <v>0</v>
      </c>
      <c r="O28" s="84">
        <f>(SUMIFS('RESULTS INPUT'!$AI:$AI,'RESULTS INPUT'!$I:$I,$A28,'RESULTS INPUT'!$C:$C,O$4)*(IF($D28="Y",2,1)))*(IF($E28=O$4,2,1))</f>
        <v>0</v>
      </c>
      <c r="P28" s="84">
        <f>(SUMIFS('RESULTS INPUT'!$AI:$AI,'RESULTS INPUT'!$I:$I,$A28,'RESULTS INPUT'!$C:$C,P$4)*(IF($D28="Y",2,1)))*(IF($E28=P$4,2,1))</f>
        <v>0</v>
      </c>
      <c r="Q28" s="84">
        <f>(SUMIFS('RESULTS INPUT'!$AI:$AI,'RESULTS INPUT'!$I:$I,$A28,'RESULTS INPUT'!$C:$C,Q$4)*(IF($D28="Y",2,1)))*(IF($E28=Q$4,2,1))</f>
        <v>0</v>
      </c>
      <c r="R28" s="84">
        <f>(SUMIFS('RESULTS INPUT'!$AI:$AI,'RESULTS INPUT'!$I:$I,$A28,'RESULTS INPUT'!$C:$C,R$4)*(IF($D28="Y",2,1)))*(IF($E28=R$4,2,1))</f>
        <v>0</v>
      </c>
      <c r="S28" s="84">
        <f>(SUMIFS('RESULTS INPUT'!$AI:$AI,'RESULTS INPUT'!$I:$I,$A28,'RESULTS INPUT'!$C:$C,S$4)*(IF($D28="Y",2,1)))*(IF($E28=S$4,2,1))</f>
        <v>0</v>
      </c>
      <c r="T28" s="85">
        <f t="shared" si="9"/>
        <v>-40</v>
      </c>
      <c r="U28" s="47">
        <f t="shared" si="8"/>
        <v>3</v>
      </c>
    </row>
    <row r="29" spans="1:21" ht="15.75" thickBot="1" x14ac:dyDescent="0.3">
      <c r="A29" s="17">
        <f>VLOOKUP(U23,'TEAM INPUT'!$A$5:$AM$102,33,FALSE)</f>
        <v>8</v>
      </c>
      <c r="B29" s="67" t="str">
        <f>IFERROR(VLOOKUP($A29,LISTS!$A$3:$C$39,2,FALSE),"")</f>
        <v>Little</v>
      </c>
      <c r="C29" s="11" t="str">
        <f>IFERROR(VLOOKUP($A29,LISTS!$A$3:$C$39,3,FALSE),"")</f>
        <v>Bronze</v>
      </c>
      <c r="D29" s="17" t="str">
        <f>IF(_xlfn.XLOOKUP(U23,'TEAM INPUT'!$A$5:$A$102,'TEAM INPUT'!$F$5:$F$102,0)=$A29,"Y","")</f>
        <v/>
      </c>
      <c r="E29" s="17" t="str">
        <f t="shared" si="10"/>
        <v>Wk06</v>
      </c>
      <c r="G29" s="86">
        <f>(SUMIFS('RESULTS INPUT'!$AI:$AI,'RESULTS INPUT'!$I:$I,$A29,'RESULTS INPUT'!$C:$C,G$4)*(IF($D29="Y",2,1)))*(IF($E29=G$4,2,1))</f>
        <v>0</v>
      </c>
      <c r="H29" s="86">
        <f>(SUMIFS('RESULTS INPUT'!$AI:$AI,'RESULTS INPUT'!$I:$I,$A29,'RESULTS INPUT'!$C:$C,H$4)*(IF($D29="Y",2,1)))*(IF($E29=H$4,2,1))</f>
        <v>0</v>
      </c>
      <c r="I29" s="86">
        <f>(SUMIFS('RESULTS INPUT'!$AI:$AI,'RESULTS INPUT'!$I:$I,$A29,'RESULTS INPUT'!$C:$C,I$4)*(IF($D29="Y",2,1)))*(IF($E29=I$4,2,1))</f>
        <v>0</v>
      </c>
      <c r="J29" s="86">
        <f>(SUMIFS('RESULTS INPUT'!$AI:$AI,'RESULTS INPUT'!$I:$I,$A29,'RESULTS INPUT'!$C:$C,J$4)*(IF($D29="Y",2,1)))*(IF($E29=J$4,2,1))</f>
        <v>0</v>
      </c>
      <c r="K29" s="86">
        <f>(SUMIFS('RESULTS INPUT'!$AI:$AI,'RESULTS INPUT'!$I:$I,$A29,'RESULTS INPUT'!$C:$C,K$4)*(IF($D29="Y",2,1)))*(IF($E29=K$4,2,1))</f>
        <v>0</v>
      </c>
      <c r="L29" s="86">
        <f>(SUMIFS('RESULTS INPUT'!$AI:$AI,'RESULTS INPUT'!$I:$I,$A29,'RESULTS INPUT'!$C:$C,L$4)*(IF($D29="Y",2,1)))*(IF($E29=L$4,2,1))</f>
        <v>0</v>
      </c>
      <c r="M29" s="86">
        <f>(SUMIFS('RESULTS INPUT'!$AI:$AI,'RESULTS INPUT'!$I:$I,$A29,'RESULTS INPUT'!$C:$C,M$4)*(IF($D29="Y",2,1)))*(IF($E29=M$4,2,1))</f>
        <v>0</v>
      </c>
      <c r="N29" s="86">
        <f>(SUMIFS('RESULTS INPUT'!$AI:$AI,'RESULTS INPUT'!$I:$I,$A29,'RESULTS INPUT'!$C:$C,N$4)*(IF($D29="Y",2,1)))*(IF($E29=N$4,2,1))</f>
        <v>0</v>
      </c>
      <c r="O29" s="86">
        <f>(SUMIFS('RESULTS INPUT'!$AI:$AI,'RESULTS INPUT'!$I:$I,$A29,'RESULTS INPUT'!$C:$C,O$4)*(IF($D29="Y",2,1)))*(IF($E29=O$4,2,1))</f>
        <v>0</v>
      </c>
      <c r="P29" s="86">
        <f>(SUMIFS('RESULTS INPUT'!$AI:$AI,'RESULTS INPUT'!$I:$I,$A29,'RESULTS INPUT'!$C:$C,P$4)*(IF($D29="Y",2,1)))*(IF($E29=P$4,2,1))</f>
        <v>0</v>
      </c>
      <c r="Q29" s="86">
        <f>(SUMIFS('RESULTS INPUT'!$AI:$AI,'RESULTS INPUT'!$I:$I,$A29,'RESULTS INPUT'!$C:$C,Q$4)*(IF($D29="Y",2,1)))*(IF($E29=Q$4,2,1))</f>
        <v>0</v>
      </c>
      <c r="R29" s="86">
        <f>(SUMIFS('RESULTS INPUT'!$AI:$AI,'RESULTS INPUT'!$I:$I,$A29,'RESULTS INPUT'!$C:$C,R$4)*(IF($D29="Y",2,1)))*(IF($E29=R$4,2,1))</f>
        <v>0</v>
      </c>
      <c r="S29" s="86">
        <f>(SUMIFS('RESULTS INPUT'!$AI:$AI,'RESULTS INPUT'!$I:$I,$A29,'RESULTS INPUT'!$C:$C,S$4)*(IF($D29="Y",2,1)))*(IF($E29=S$4,2,1))</f>
        <v>0</v>
      </c>
      <c r="T29" s="87">
        <f t="shared" si="9"/>
        <v>0</v>
      </c>
      <c r="U29" s="47">
        <f t="shared" si="8"/>
        <v>3</v>
      </c>
    </row>
    <row r="30" spans="1:21" ht="15.75" thickBot="1" x14ac:dyDescent="0.3">
      <c r="A30" s="38" t="str">
        <f>A23&amp;" - TOTAL SCORE"</f>
        <v>CHAIRMAN'S 11 - TOTAL SCORE</v>
      </c>
      <c r="B30" s="39"/>
      <c r="C30" s="39"/>
      <c r="D30" s="39"/>
      <c r="E30" s="39"/>
      <c r="G30" s="88">
        <f>SUM(G25:G29)</f>
        <v>0</v>
      </c>
      <c r="H30" s="88">
        <f t="shared" ref="H30:T30" si="11">SUM(H25:H29)</f>
        <v>0</v>
      </c>
      <c r="I30" s="88">
        <f t="shared" si="11"/>
        <v>0</v>
      </c>
      <c r="J30" s="88">
        <f t="shared" si="11"/>
        <v>0</v>
      </c>
      <c r="K30" s="88">
        <f t="shared" si="11"/>
        <v>0</v>
      </c>
      <c r="L30" s="88">
        <f t="shared" si="11"/>
        <v>120</v>
      </c>
      <c r="M30" s="88">
        <f t="shared" si="11"/>
        <v>0</v>
      </c>
      <c r="N30" s="88">
        <f t="shared" si="11"/>
        <v>0</v>
      </c>
      <c r="O30" s="88">
        <f t="shared" si="11"/>
        <v>0</v>
      </c>
      <c r="P30" s="88">
        <f t="shared" si="11"/>
        <v>0</v>
      </c>
      <c r="Q30" s="88">
        <f t="shared" si="11"/>
        <v>0</v>
      </c>
      <c r="R30" s="88">
        <f t="shared" si="11"/>
        <v>0</v>
      </c>
      <c r="S30" s="88">
        <f t="shared" si="11"/>
        <v>0</v>
      </c>
      <c r="T30" s="89">
        <f t="shared" si="11"/>
        <v>120</v>
      </c>
      <c r="U30" s="47">
        <f t="shared" si="8"/>
        <v>3</v>
      </c>
    </row>
    <row r="31" spans="1:21" ht="15.75" thickTop="1" x14ac:dyDescent="0.25"/>
    <row r="33" spans="1:21" ht="15.75" thickBot="1" x14ac:dyDescent="0.3">
      <c r="A33" s="40" t="str">
        <f>UPPER(_xlfn.XLOOKUP(U33,'TEAM INPUT'!$A$5:$A$102,'TEAM INPUT'!$B$5:$B$102,0))</f>
        <v>TEDS ARMY</v>
      </c>
      <c r="B33" s="41"/>
      <c r="C33" s="41"/>
      <c r="D33" s="41"/>
      <c r="E33" s="41"/>
      <c r="F33" s="41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47">
        <f>U23+1</f>
        <v>4</v>
      </c>
    </row>
    <row r="34" spans="1:21" ht="30" x14ac:dyDescent="0.25">
      <c r="A34" s="42" t="s">
        <v>76</v>
      </c>
      <c r="B34" s="43" t="s">
        <v>20</v>
      </c>
      <c r="C34" s="44" t="s">
        <v>94</v>
      </c>
      <c r="D34" s="45" t="s">
        <v>93</v>
      </c>
      <c r="E34" s="44" t="s">
        <v>91</v>
      </c>
      <c r="G34" s="80" t="s">
        <v>78</v>
      </c>
      <c r="H34" s="80" t="s">
        <v>79</v>
      </c>
      <c r="I34" s="80" t="s">
        <v>80</v>
      </c>
      <c r="J34" s="80" t="s">
        <v>81</v>
      </c>
      <c r="K34" s="80" t="s">
        <v>82</v>
      </c>
      <c r="L34" s="80" t="s">
        <v>83</v>
      </c>
      <c r="M34" s="80" t="s">
        <v>84</v>
      </c>
      <c r="N34" s="80" t="s">
        <v>85</v>
      </c>
      <c r="O34" s="80" t="s">
        <v>86</v>
      </c>
      <c r="P34" s="80" t="s">
        <v>87</v>
      </c>
      <c r="Q34" s="80" t="s">
        <v>88</v>
      </c>
      <c r="R34" s="80" t="s">
        <v>89</v>
      </c>
      <c r="S34" s="80" t="s">
        <v>90</v>
      </c>
      <c r="T34" s="81" t="s">
        <v>98</v>
      </c>
      <c r="U34" s="47">
        <f>U33</f>
        <v>4</v>
      </c>
    </row>
    <row r="35" spans="1:21" x14ac:dyDescent="0.25">
      <c r="A35" s="11">
        <f>VLOOKUP(U33,'TEAM INPUT'!$A$5:$AM$102,29,FALSE)</f>
        <v>1</v>
      </c>
      <c r="B35" s="67" t="str">
        <f>IFERROR(VLOOKUP($A35,LISTS!$A$3:$C$39,2,FALSE),"")</f>
        <v>Logan</v>
      </c>
      <c r="C35" s="11" t="str">
        <f>IFERROR(VLOOKUP($A35,LISTS!$A$3:$C$39,3,FALSE),"")</f>
        <v>Gold</v>
      </c>
      <c r="D35" s="11" t="str">
        <f>IF(_xlfn.XLOOKUP(U33,'TEAM INPUT'!$A$5:$A$102,'TEAM INPUT'!$F$5:$F$102,0)=$A35,"Y","")</f>
        <v>Y</v>
      </c>
      <c r="E35" s="11" t="str">
        <f>_xlfn.XLOOKUP(U33,'TEAM INPUT'!$A$5:$A$102,'TEAM INPUT'!$I$5:$I$102,0)</f>
        <v>Wk06</v>
      </c>
      <c r="G35" s="82">
        <f>(SUMIFS('RESULTS INPUT'!$AI:$AI,'RESULTS INPUT'!$I:$I,$A35,'RESULTS INPUT'!$C:$C,G$4)*(IF($D35="Y",2,1)))*(IF($E35=G$4,2,1))</f>
        <v>0</v>
      </c>
      <c r="H35" s="82">
        <f>(SUMIFS('RESULTS INPUT'!$AI:$AI,'RESULTS INPUT'!$I:$I,$A35,'RESULTS INPUT'!$C:$C,H$4)*(IF($D35="Y",2,1)))*(IF($E35=H$4,2,1))</f>
        <v>0</v>
      </c>
      <c r="I35" s="82">
        <f>(SUMIFS('RESULTS INPUT'!$AI:$AI,'RESULTS INPUT'!$I:$I,$A35,'RESULTS INPUT'!$C:$C,I$4)*(IF($D35="Y",2,1)))*(IF($E35=I$4,2,1))</f>
        <v>0</v>
      </c>
      <c r="J35" s="82">
        <f>(SUMIFS('RESULTS INPUT'!$AI:$AI,'RESULTS INPUT'!$I:$I,$A35,'RESULTS INPUT'!$C:$C,J$4)*(IF($D35="Y",2,1)))*(IF($E35=J$4,2,1))</f>
        <v>0</v>
      </c>
      <c r="K35" s="82">
        <f>(SUMIFS('RESULTS INPUT'!$AI:$AI,'RESULTS INPUT'!$I:$I,$A35,'RESULTS INPUT'!$C:$C,K$4)*(IF($D35="Y",2,1)))*(IF($E35=K$4,2,1))</f>
        <v>0</v>
      </c>
      <c r="L35" s="82">
        <f>(SUMIFS('RESULTS INPUT'!$AI:$AI,'RESULTS INPUT'!$I:$I,$A35,'RESULTS INPUT'!$C:$C,L$4)*(IF($D35="Y",2,1)))*(IF($E35=L$4,2,1))</f>
        <v>148</v>
      </c>
      <c r="M35" s="82">
        <f>(SUMIFS('RESULTS INPUT'!$AI:$AI,'RESULTS INPUT'!$I:$I,$A35,'RESULTS INPUT'!$C:$C,M$4)*(IF($D35="Y",2,1)))*(IF($E35=M$4,2,1))</f>
        <v>0</v>
      </c>
      <c r="N35" s="82">
        <f>(SUMIFS('RESULTS INPUT'!$AI:$AI,'RESULTS INPUT'!$I:$I,$A35,'RESULTS INPUT'!$C:$C,N$4)*(IF($D35="Y",2,1)))*(IF($E35=N$4,2,1))</f>
        <v>0</v>
      </c>
      <c r="O35" s="82">
        <f>(SUMIFS('RESULTS INPUT'!$AI:$AI,'RESULTS INPUT'!$I:$I,$A35,'RESULTS INPUT'!$C:$C,O$4)*(IF($D35="Y",2,1)))*(IF($E35=O$4,2,1))</f>
        <v>0</v>
      </c>
      <c r="P35" s="82">
        <f>(SUMIFS('RESULTS INPUT'!$AI:$AI,'RESULTS INPUT'!$I:$I,$A35,'RESULTS INPUT'!$C:$C,P$4)*(IF($D35="Y",2,1)))*(IF($E35=P$4,2,1))</f>
        <v>0</v>
      </c>
      <c r="Q35" s="82">
        <f>(SUMIFS('RESULTS INPUT'!$AI:$AI,'RESULTS INPUT'!$I:$I,$A35,'RESULTS INPUT'!$C:$C,Q$4)*(IF($D35="Y",2,1)))*(IF($E35=Q$4,2,1))</f>
        <v>0</v>
      </c>
      <c r="R35" s="82">
        <f>(SUMIFS('RESULTS INPUT'!$AI:$AI,'RESULTS INPUT'!$I:$I,$A35,'RESULTS INPUT'!$C:$C,R$4)*(IF($D35="Y",2,1)))*(IF($E35=R$4,2,1))</f>
        <v>0</v>
      </c>
      <c r="S35" s="82">
        <f>(SUMIFS('RESULTS INPUT'!$AI:$AI,'RESULTS INPUT'!$I:$I,$A35,'RESULTS INPUT'!$C:$C,S$4)*(IF($D35="Y",2,1)))*(IF($E35=S$4,2,1))</f>
        <v>0</v>
      </c>
      <c r="T35" s="83">
        <f>SUM(G35:S35)</f>
        <v>148</v>
      </c>
      <c r="U35" s="47">
        <f t="shared" ref="U35:U40" si="12">U34</f>
        <v>4</v>
      </c>
    </row>
    <row r="36" spans="1:21" x14ac:dyDescent="0.25">
      <c r="A36" s="11">
        <f>VLOOKUP(U33,'TEAM INPUT'!$A$5:$AM$102,30,FALSE)</f>
        <v>4</v>
      </c>
      <c r="B36" s="67" t="str">
        <f>IFERROR(VLOOKUP($A36,LISTS!$A$3:$C$39,2,FALSE),"")</f>
        <v>Wellsy</v>
      </c>
      <c r="C36" s="11" t="str">
        <f>IFERROR(VLOOKUP($A36,LISTS!$A$3:$C$39,3,FALSE),"")</f>
        <v>Silver</v>
      </c>
      <c r="D36" s="11" t="str">
        <f>IF(_xlfn.XLOOKUP(U33,'TEAM INPUT'!$A$5:$A$102,'TEAM INPUT'!$F$5:$F$102,0)=$A36,"Y","")</f>
        <v/>
      </c>
      <c r="E36" s="11" t="str">
        <f>E35</f>
        <v>Wk06</v>
      </c>
      <c r="G36" s="84">
        <f>(SUMIFS('RESULTS INPUT'!$AI:$AI,'RESULTS INPUT'!$I:$I,$A36,'RESULTS INPUT'!$C:$C,G$4)*(IF($D36="Y",2,1)))*(IF($E36=G$4,2,1))</f>
        <v>0</v>
      </c>
      <c r="H36" s="84">
        <f>(SUMIFS('RESULTS INPUT'!$AI:$AI,'RESULTS INPUT'!$I:$I,$A36,'RESULTS INPUT'!$C:$C,H$4)*(IF($D36="Y",2,1)))*(IF($E36=H$4,2,1))</f>
        <v>0</v>
      </c>
      <c r="I36" s="84">
        <f>(SUMIFS('RESULTS INPUT'!$AI:$AI,'RESULTS INPUT'!$I:$I,$A36,'RESULTS INPUT'!$C:$C,I$4)*(IF($D36="Y",2,1)))*(IF($E36=I$4,2,1))</f>
        <v>0</v>
      </c>
      <c r="J36" s="84">
        <f>(SUMIFS('RESULTS INPUT'!$AI:$AI,'RESULTS INPUT'!$I:$I,$A36,'RESULTS INPUT'!$C:$C,J$4)*(IF($D36="Y",2,1)))*(IF($E36=J$4,2,1))</f>
        <v>0</v>
      </c>
      <c r="K36" s="84">
        <f>(SUMIFS('RESULTS INPUT'!$AI:$AI,'RESULTS INPUT'!$I:$I,$A36,'RESULTS INPUT'!$C:$C,K$4)*(IF($D36="Y",2,1)))*(IF($E36=K$4,2,1))</f>
        <v>0</v>
      </c>
      <c r="L36" s="84">
        <f>(SUMIFS('RESULTS INPUT'!$AI:$AI,'RESULTS INPUT'!$I:$I,$A36,'RESULTS INPUT'!$C:$C,L$4)*(IF($D36="Y",2,1)))*(IF($E36=L$4,2,1))</f>
        <v>80</v>
      </c>
      <c r="M36" s="84">
        <f>(SUMIFS('RESULTS INPUT'!$AI:$AI,'RESULTS INPUT'!$I:$I,$A36,'RESULTS INPUT'!$C:$C,M$4)*(IF($D36="Y",2,1)))*(IF($E36=M$4,2,1))</f>
        <v>0</v>
      </c>
      <c r="N36" s="84">
        <f>(SUMIFS('RESULTS INPUT'!$AI:$AI,'RESULTS INPUT'!$I:$I,$A36,'RESULTS INPUT'!$C:$C,N$4)*(IF($D36="Y",2,1)))*(IF($E36=N$4,2,1))</f>
        <v>0</v>
      </c>
      <c r="O36" s="84">
        <f>(SUMIFS('RESULTS INPUT'!$AI:$AI,'RESULTS INPUT'!$I:$I,$A36,'RESULTS INPUT'!$C:$C,O$4)*(IF($D36="Y",2,1)))*(IF($E36=O$4,2,1))</f>
        <v>0</v>
      </c>
      <c r="P36" s="84">
        <f>(SUMIFS('RESULTS INPUT'!$AI:$AI,'RESULTS INPUT'!$I:$I,$A36,'RESULTS INPUT'!$C:$C,P$4)*(IF($D36="Y",2,1)))*(IF($E36=P$4,2,1))</f>
        <v>0</v>
      </c>
      <c r="Q36" s="84">
        <f>(SUMIFS('RESULTS INPUT'!$AI:$AI,'RESULTS INPUT'!$I:$I,$A36,'RESULTS INPUT'!$C:$C,Q$4)*(IF($D36="Y",2,1)))*(IF($E36=Q$4,2,1))</f>
        <v>0</v>
      </c>
      <c r="R36" s="84">
        <f>(SUMIFS('RESULTS INPUT'!$AI:$AI,'RESULTS INPUT'!$I:$I,$A36,'RESULTS INPUT'!$C:$C,R$4)*(IF($D36="Y",2,1)))*(IF($E36=R$4,2,1))</f>
        <v>0</v>
      </c>
      <c r="S36" s="84">
        <f>(SUMIFS('RESULTS INPUT'!$AI:$AI,'RESULTS INPUT'!$I:$I,$A36,'RESULTS INPUT'!$C:$C,S$4)*(IF($D36="Y",2,1)))*(IF($E36=S$4,2,1))</f>
        <v>0</v>
      </c>
      <c r="T36" s="85">
        <f t="shared" ref="T36:T39" si="13">SUM(G36:S36)</f>
        <v>80</v>
      </c>
      <c r="U36" s="47">
        <f t="shared" si="12"/>
        <v>4</v>
      </c>
    </row>
    <row r="37" spans="1:21" x14ac:dyDescent="0.25">
      <c r="A37" s="11">
        <f>VLOOKUP(U33,'TEAM INPUT'!$A$5:$AM$102,31,FALSE)</f>
        <v>6</v>
      </c>
      <c r="B37" s="67" t="str">
        <f>IFERROR(VLOOKUP($A37,LISTS!$A$3:$C$39,2,FALSE),"")</f>
        <v>Weavers</v>
      </c>
      <c r="C37" s="11" t="str">
        <f>IFERROR(VLOOKUP($A37,LISTS!$A$3:$C$39,3,FALSE),"")</f>
        <v>Silver</v>
      </c>
      <c r="D37" s="11" t="str">
        <f>IF(_xlfn.XLOOKUP(U33,'TEAM INPUT'!$A$5:$A$102,'TEAM INPUT'!$F$5:$F$102,0)=$A37,"Y","")</f>
        <v/>
      </c>
      <c r="E37" s="11" t="str">
        <f t="shared" ref="E37:E39" si="14">E36</f>
        <v>Wk06</v>
      </c>
      <c r="G37" s="84">
        <f>(SUMIFS('RESULTS INPUT'!$AI:$AI,'RESULTS INPUT'!$I:$I,$A37,'RESULTS INPUT'!$C:$C,G$4)*(IF($D37="Y",2,1)))*(IF($E37=G$4,2,1))</f>
        <v>0</v>
      </c>
      <c r="H37" s="84">
        <f>(SUMIFS('RESULTS INPUT'!$AI:$AI,'RESULTS INPUT'!$I:$I,$A37,'RESULTS INPUT'!$C:$C,H$4)*(IF($D37="Y",2,1)))*(IF($E37=H$4,2,1))</f>
        <v>0</v>
      </c>
      <c r="I37" s="84">
        <f>(SUMIFS('RESULTS INPUT'!$AI:$AI,'RESULTS INPUT'!$I:$I,$A37,'RESULTS INPUT'!$C:$C,I$4)*(IF($D37="Y",2,1)))*(IF($E37=I$4,2,1))</f>
        <v>0</v>
      </c>
      <c r="J37" s="84">
        <f>(SUMIFS('RESULTS INPUT'!$AI:$AI,'RESULTS INPUT'!$I:$I,$A37,'RESULTS INPUT'!$C:$C,J$4)*(IF($D37="Y",2,1)))*(IF($E37=J$4,2,1))</f>
        <v>0</v>
      </c>
      <c r="K37" s="84">
        <f>(SUMIFS('RESULTS INPUT'!$AI:$AI,'RESULTS INPUT'!$I:$I,$A37,'RESULTS INPUT'!$C:$C,K$4)*(IF($D37="Y",2,1)))*(IF($E37=K$4,2,1))</f>
        <v>0</v>
      </c>
      <c r="L37" s="84">
        <f>(SUMIFS('RESULTS INPUT'!$AI:$AI,'RESULTS INPUT'!$I:$I,$A37,'RESULTS INPUT'!$C:$C,L$4)*(IF($D37="Y",2,1)))*(IF($E37=L$4,2,1))</f>
        <v>-60</v>
      </c>
      <c r="M37" s="84">
        <f>(SUMIFS('RESULTS INPUT'!$AI:$AI,'RESULTS INPUT'!$I:$I,$A37,'RESULTS INPUT'!$C:$C,M$4)*(IF($D37="Y",2,1)))*(IF($E37=M$4,2,1))</f>
        <v>0</v>
      </c>
      <c r="N37" s="84">
        <f>(SUMIFS('RESULTS INPUT'!$AI:$AI,'RESULTS INPUT'!$I:$I,$A37,'RESULTS INPUT'!$C:$C,N$4)*(IF($D37="Y",2,1)))*(IF($E37=N$4,2,1))</f>
        <v>0</v>
      </c>
      <c r="O37" s="84">
        <f>(SUMIFS('RESULTS INPUT'!$AI:$AI,'RESULTS INPUT'!$I:$I,$A37,'RESULTS INPUT'!$C:$C,O$4)*(IF($D37="Y",2,1)))*(IF($E37=O$4,2,1))</f>
        <v>0</v>
      </c>
      <c r="P37" s="84">
        <f>(SUMIFS('RESULTS INPUT'!$AI:$AI,'RESULTS INPUT'!$I:$I,$A37,'RESULTS INPUT'!$C:$C,P$4)*(IF($D37="Y",2,1)))*(IF($E37=P$4,2,1))</f>
        <v>0</v>
      </c>
      <c r="Q37" s="84">
        <f>(SUMIFS('RESULTS INPUT'!$AI:$AI,'RESULTS INPUT'!$I:$I,$A37,'RESULTS INPUT'!$C:$C,Q$4)*(IF($D37="Y",2,1)))*(IF($E37=Q$4,2,1))</f>
        <v>0</v>
      </c>
      <c r="R37" s="84">
        <f>(SUMIFS('RESULTS INPUT'!$AI:$AI,'RESULTS INPUT'!$I:$I,$A37,'RESULTS INPUT'!$C:$C,R$4)*(IF($D37="Y",2,1)))*(IF($E37=R$4,2,1))</f>
        <v>0</v>
      </c>
      <c r="S37" s="84">
        <f>(SUMIFS('RESULTS INPUT'!$AI:$AI,'RESULTS INPUT'!$I:$I,$A37,'RESULTS INPUT'!$C:$C,S$4)*(IF($D37="Y",2,1)))*(IF($E37=S$4,2,1))</f>
        <v>0</v>
      </c>
      <c r="T37" s="85">
        <f t="shared" si="13"/>
        <v>-60</v>
      </c>
      <c r="U37" s="47">
        <f t="shared" si="12"/>
        <v>4</v>
      </c>
    </row>
    <row r="38" spans="1:21" x14ac:dyDescent="0.25">
      <c r="A38" s="11">
        <f>VLOOKUP(U33,'TEAM INPUT'!$A$5:$AM$102,32,FALSE)</f>
        <v>7</v>
      </c>
      <c r="B38" s="67" t="str">
        <f>IFERROR(VLOOKUP($A38,LISTS!$A$3:$C$39,2,FALSE),"")</f>
        <v>Superted</v>
      </c>
      <c r="C38" s="11" t="str">
        <f>IFERROR(VLOOKUP($A38,LISTS!$A$3:$C$39,3,FALSE),"")</f>
        <v>Silver</v>
      </c>
      <c r="D38" s="11" t="str">
        <f>IF(_xlfn.XLOOKUP(U33,'TEAM INPUT'!$A$5:$A$102,'TEAM INPUT'!$F$5:$F$102,0)=$A38,"Y","")</f>
        <v/>
      </c>
      <c r="E38" s="11" t="str">
        <f t="shared" si="14"/>
        <v>Wk06</v>
      </c>
      <c r="G38" s="84">
        <f>(SUMIFS('RESULTS INPUT'!$AI:$AI,'RESULTS INPUT'!$I:$I,$A38,'RESULTS INPUT'!$C:$C,G$4)*(IF($D38="Y",2,1)))*(IF($E38=G$4,2,1))</f>
        <v>0</v>
      </c>
      <c r="H38" s="84">
        <f>(SUMIFS('RESULTS INPUT'!$AI:$AI,'RESULTS INPUT'!$I:$I,$A38,'RESULTS INPUT'!$C:$C,H$4)*(IF($D38="Y",2,1)))*(IF($E38=H$4,2,1))</f>
        <v>0</v>
      </c>
      <c r="I38" s="84">
        <f>(SUMIFS('RESULTS INPUT'!$AI:$AI,'RESULTS INPUT'!$I:$I,$A38,'RESULTS INPUT'!$C:$C,I$4)*(IF($D38="Y",2,1)))*(IF($E38=I$4,2,1))</f>
        <v>0</v>
      </c>
      <c r="J38" s="84">
        <f>(SUMIFS('RESULTS INPUT'!$AI:$AI,'RESULTS INPUT'!$I:$I,$A38,'RESULTS INPUT'!$C:$C,J$4)*(IF($D38="Y",2,1)))*(IF($E38=J$4,2,1))</f>
        <v>0</v>
      </c>
      <c r="K38" s="84">
        <f>(SUMIFS('RESULTS INPUT'!$AI:$AI,'RESULTS INPUT'!$I:$I,$A38,'RESULTS INPUT'!$C:$C,K$4)*(IF($D38="Y",2,1)))*(IF($E38=K$4,2,1))</f>
        <v>0</v>
      </c>
      <c r="L38" s="84">
        <f>(SUMIFS('RESULTS INPUT'!$AI:$AI,'RESULTS INPUT'!$I:$I,$A38,'RESULTS INPUT'!$C:$C,L$4)*(IF($D38="Y",2,1)))*(IF($E38=L$4,2,1))</f>
        <v>-40</v>
      </c>
      <c r="M38" s="84">
        <f>(SUMIFS('RESULTS INPUT'!$AI:$AI,'RESULTS INPUT'!$I:$I,$A38,'RESULTS INPUT'!$C:$C,M$4)*(IF($D38="Y",2,1)))*(IF($E38=M$4,2,1))</f>
        <v>0</v>
      </c>
      <c r="N38" s="84">
        <f>(SUMIFS('RESULTS INPUT'!$AI:$AI,'RESULTS INPUT'!$I:$I,$A38,'RESULTS INPUT'!$C:$C,N$4)*(IF($D38="Y",2,1)))*(IF($E38=N$4,2,1))</f>
        <v>0</v>
      </c>
      <c r="O38" s="84">
        <f>(SUMIFS('RESULTS INPUT'!$AI:$AI,'RESULTS INPUT'!$I:$I,$A38,'RESULTS INPUT'!$C:$C,O$4)*(IF($D38="Y",2,1)))*(IF($E38=O$4,2,1))</f>
        <v>0</v>
      </c>
      <c r="P38" s="84">
        <f>(SUMIFS('RESULTS INPUT'!$AI:$AI,'RESULTS INPUT'!$I:$I,$A38,'RESULTS INPUT'!$C:$C,P$4)*(IF($D38="Y",2,1)))*(IF($E38=P$4,2,1))</f>
        <v>0</v>
      </c>
      <c r="Q38" s="84">
        <f>(SUMIFS('RESULTS INPUT'!$AI:$AI,'RESULTS INPUT'!$I:$I,$A38,'RESULTS INPUT'!$C:$C,Q$4)*(IF($D38="Y",2,1)))*(IF($E38=Q$4,2,1))</f>
        <v>0</v>
      </c>
      <c r="R38" s="84">
        <f>(SUMIFS('RESULTS INPUT'!$AI:$AI,'RESULTS INPUT'!$I:$I,$A38,'RESULTS INPUT'!$C:$C,R$4)*(IF($D38="Y",2,1)))*(IF($E38=R$4,2,1))</f>
        <v>0</v>
      </c>
      <c r="S38" s="84">
        <f>(SUMIFS('RESULTS INPUT'!$AI:$AI,'RESULTS INPUT'!$I:$I,$A38,'RESULTS INPUT'!$C:$C,S$4)*(IF($D38="Y",2,1)))*(IF($E38=S$4,2,1))</f>
        <v>0</v>
      </c>
      <c r="T38" s="85">
        <f t="shared" si="13"/>
        <v>-40</v>
      </c>
      <c r="U38" s="47">
        <f t="shared" si="12"/>
        <v>4</v>
      </c>
    </row>
    <row r="39" spans="1:21" ht="15.75" thickBot="1" x14ac:dyDescent="0.3">
      <c r="A39" s="17">
        <f>VLOOKUP(U33,'TEAM INPUT'!$A$5:$AM$102,33,FALSE)</f>
        <v>10</v>
      </c>
      <c r="B39" s="67" t="str">
        <f>IFERROR(VLOOKUP($A39,LISTS!$A$3:$C$39,2,FALSE),"")</f>
        <v>Chown</v>
      </c>
      <c r="C39" s="11" t="str">
        <f>IFERROR(VLOOKUP($A39,LISTS!$A$3:$C$39,3,FALSE),"")</f>
        <v>Bronze</v>
      </c>
      <c r="D39" s="17" t="str">
        <f>IF(_xlfn.XLOOKUP(U33,'TEAM INPUT'!$A$5:$A$102,'TEAM INPUT'!$F$5:$F$102,0)=$A39,"Y","")</f>
        <v/>
      </c>
      <c r="E39" s="17" t="str">
        <f t="shared" si="14"/>
        <v>Wk06</v>
      </c>
      <c r="G39" s="86">
        <f>(SUMIFS('RESULTS INPUT'!$AI:$AI,'RESULTS INPUT'!$I:$I,$A39,'RESULTS INPUT'!$C:$C,G$4)*(IF($D39="Y",2,1)))*(IF($E39=G$4,2,1))</f>
        <v>0</v>
      </c>
      <c r="H39" s="86">
        <f>(SUMIFS('RESULTS INPUT'!$AI:$AI,'RESULTS INPUT'!$I:$I,$A39,'RESULTS INPUT'!$C:$C,H$4)*(IF($D39="Y",2,1)))*(IF($E39=H$4,2,1))</f>
        <v>0</v>
      </c>
      <c r="I39" s="86">
        <f>(SUMIFS('RESULTS INPUT'!$AI:$AI,'RESULTS INPUT'!$I:$I,$A39,'RESULTS INPUT'!$C:$C,I$4)*(IF($D39="Y",2,1)))*(IF($E39=I$4,2,1))</f>
        <v>0</v>
      </c>
      <c r="J39" s="86">
        <f>(SUMIFS('RESULTS INPUT'!$AI:$AI,'RESULTS INPUT'!$I:$I,$A39,'RESULTS INPUT'!$C:$C,J$4)*(IF($D39="Y",2,1)))*(IF($E39=J$4,2,1))</f>
        <v>0</v>
      </c>
      <c r="K39" s="86">
        <f>(SUMIFS('RESULTS INPUT'!$AI:$AI,'RESULTS INPUT'!$I:$I,$A39,'RESULTS INPUT'!$C:$C,K$4)*(IF($D39="Y",2,1)))*(IF($E39=K$4,2,1))</f>
        <v>0</v>
      </c>
      <c r="L39" s="86">
        <f>(SUMIFS('RESULTS INPUT'!$AI:$AI,'RESULTS INPUT'!$I:$I,$A39,'RESULTS INPUT'!$C:$C,L$4)*(IF($D39="Y",2,1)))*(IF($E39=L$4,2,1))</f>
        <v>76</v>
      </c>
      <c r="M39" s="86">
        <f>(SUMIFS('RESULTS INPUT'!$AI:$AI,'RESULTS INPUT'!$I:$I,$A39,'RESULTS INPUT'!$C:$C,M$4)*(IF($D39="Y",2,1)))*(IF($E39=M$4,2,1))</f>
        <v>0</v>
      </c>
      <c r="N39" s="86">
        <f>(SUMIFS('RESULTS INPUT'!$AI:$AI,'RESULTS INPUT'!$I:$I,$A39,'RESULTS INPUT'!$C:$C,N$4)*(IF($D39="Y",2,1)))*(IF($E39=N$4,2,1))</f>
        <v>0</v>
      </c>
      <c r="O39" s="86">
        <f>(SUMIFS('RESULTS INPUT'!$AI:$AI,'RESULTS INPUT'!$I:$I,$A39,'RESULTS INPUT'!$C:$C,O$4)*(IF($D39="Y",2,1)))*(IF($E39=O$4,2,1))</f>
        <v>0</v>
      </c>
      <c r="P39" s="86">
        <f>(SUMIFS('RESULTS INPUT'!$AI:$AI,'RESULTS INPUT'!$I:$I,$A39,'RESULTS INPUT'!$C:$C,P$4)*(IF($D39="Y",2,1)))*(IF($E39=P$4,2,1))</f>
        <v>0</v>
      </c>
      <c r="Q39" s="86">
        <f>(SUMIFS('RESULTS INPUT'!$AI:$AI,'RESULTS INPUT'!$I:$I,$A39,'RESULTS INPUT'!$C:$C,Q$4)*(IF($D39="Y",2,1)))*(IF($E39=Q$4,2,1))</f>
        <v>0</v>
      </c>
      <c r="R39" s="86">
        <f>(SUMIFS('RESULTS INPUT'!$AI:$AI,'RESULTS INPUT'!$I:$I,$A39,'RESULTS INPUT'!$C:$C,R$4)*(IF($D39="Y",2,1)))*(IF($E39=R$4,2,1))</f>
        <v>0</v>
      </c>
      <c r="S39" s="86">
        <f>(SUMIFS('RESULTS INPUT'!$AI:$AI,'RESULTS INPUT'!$I:$I,$A39,'RESULTS INPUT'!$C:$C,S$4)*(IF($D39="Y",2,1)))*(IF($E39=S$4,2,1))</f>
        <v>0</v>
      </c>
      <c r="T39" s="87">
        <f t="shared" si="13"/>
        <v>76</v>
      </c>
      <c r="U39" s="47">
        <f t="shared" si="12"/>
        <v>4</v>
      </c>
    </row>
    <row r="40" spans="1:21" ht="15.75" thickBot="1" x14ac:dyDescent="0.3">
      <c r="A40" s="38" t="str">
        <f>A33&amp;" - TOTAL SCORE"</f>
        <v>TEDS ARMY - TOTAL SCORE</v>
      </c>
      <c r="B40" s="39"/>
      <c r="C40" s="39"/>
      <c r="D40" s="39"/>
      <c r="E40" s="39"/>
      <c r="G40" s="88">
        <f>SUM(G35:G39)</f>
        <v>0</v>
      </c>
      <c r="H40" s="88">
        <f t="shared" ref="H40:T40" si="15">SUM(H35:H39)</f>
        <v>0</v>
      </c>
      <c r="I40" s="88">
        <f t="shared" si="15"/>
        <v>0</v>
      </c>
      <c r="J40" s="88">
        <f t="shared" si="15"/>
        <v>0</v>
      </c>
      <c r="K40" s="88">
        <f t="shared" si="15"/>
        <v>0</v>
      </c>
      <c r="L40" s="88">
        <f t="shared" si="15"/>
        <v>204</v>
      </c>
      <c r="M40" s="88">
        <f t="shared" si="15"/>
        <v>0</v>
      </c>
      <c r="N40" s="88">
        <f t="shared" si="15"/>
        <v>0</v>
      </c>
      <c r="O40" s="88">
        <f t="shared" si="15"/>
        <v>0</v>
      </c>
      <c r="P40" s="88">
        <f t="shared" si="15"/>
        <v>0</v>
      </c>
      <c r="Q40" s="88">
        <f t="shared" si="15"/>
        <v>0</v>
      </c>
      <c r="R40" s="88">
        <f t="shared" si="15"/>
        <v>0</v>
      </c>
      <c r="S40" s="88">
        <f t="shared" si="15"/>
        <v>0</v>
      </c>
      <c r="T40" s="89">
        <f t="shared" si="15"/>
        <v>204</v>
      </c>
      <c r="U40" s="47">
        <f t="shared" si="12"/>
        <v>4</v>
      </c>
    </row>
    <row r="41" spans="1:21" ht="15.75" thickTop="1" x14ac:dyDescent="0.25"/>
    <row r="43" spans="1:21" ht="15.75" thickBot="1" x14ac:dyDescent="0.3">
      <c r="A43" s="40" t="str">
        <f>UPPER(_xlfn.XLOOKUP(U43,'TEAM INPUT'!$A$5:$A$102,'TEAM INPUT'!$B$5:$B$102,0))</f>
        <v>DOUG</v>
      </c>
      <c r="B43" s="41"/>
      <c r="C43" s="41"/>
      <c r="D43" s="41"/>
      <c r="E43" s="41"/>
      <c r="F43" s="41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47">
        <f>U33+1</f>
        <v>5</v>
      </c>
    </row>
    <row r="44" spans="1:21" ht="30" x14ac:dyDescent="0.25">
      <c r="A44" s="42" t="s">
        <v>76</v>
      </c>
      <c r="B44" s="43" t="s">
        <v>20</v>
      </c>
      <c r="C44" s="44" t="s">
        <v>94</v>
      </c>
      <c r="D44" s="45" t="s">
        <v>93</v>
      </c>
      <c r="E44" s="44" t="s">
        <v>91</v>
      </c>
      <c r="G44" s="80" t="s">
        <v>78</v>
      </c>
      <c r="H44" s="80" t="s">
        <v>79</v>
      </c>
      <c r="I44" s="80" t="s">
        <v>80</v>
      </c>
      <c r="J44" s="80" t="s">
        <v>81</v>
      </c>
      <c r="K44" s="80" t="s">
        <v>82</v>
      </c>
      <c r="L44" s="80" t="s">
        <v>83</v>
      </c>
      <c r="M44" s="80" t="s">
        <v>84</v>
      </c>
      <c r="N44" s="80" t="s">
        <v>85</v>
      </c>
      <c r="O44" s="80" t="s">
        <v>86</v>
      </c>
      <c r="P44" s="80" t="s">
        <v>87</v>
      </c>
      <c r="Q44" s="80" t="s">
        <v>88</v>
      </c>
      <c r="R44" s="80" t="s">
        <v>89</v>
      </c>
      <c r="S44" s="80" t="s">
        <v>90</v>
      </c>
      <c r="T44" s="81" t="s">
        <v>98</v>
      </c>
      <c r="U44" s="47">
        <f>U43</f>
        <v>5</v>
      </c>
    </row>
    <row r="45" spans="1:21" x14ac:dyDescent="0.25">
      <c r="A45" s="11">
        <f>VLOOKUP(U43,'TEAM INPUT'!$A$5:$AM$102,29,FALSE)</f>
        <v>1</v>
      </c>
      <c r="B45" s="67" t="str">
        <f>IFERROR(VLOOKUP($A45,LISTS!$A$3:$C$39,2,FALSE),"")</f>
        <v>Logan</v>
      </c>
      <c r="C45" s="11" t="str">
        <f>IFERROR(VLOOKUP($A45,LISTS!$A$3:$C$39,3,FALSE),"")</f>
        <v>Gold</v>
      </c>
      <c r="D45" s="11" t="str">
        <f>IF(_xlfn.XLOOKUP(U43,'TEAM INPUT'!$A$5:$A$102,'TEAM INPUT'!$F$5:$F$102,0)=$A45,"Y","")</f>
        <v>Y</v>
      </c>
      <c r="E45" s="11" t="str">
        <f>_xlfn.XLOOKUP(U43,'TEAM INPUT'!$A$5:$A$102,'TEAM INPUT'!$I$5:$I$102,0)</f>
        <v>Wk06</v>
      </c>
      <c r="G45" s="82">
        <f>(SUMIFS('RESULTS INPUT'!$AI:$AI,'RESULTS INPUT'!$I:$I,$A45,'RESULTS INPUT'!$C:$C,G$4)*(IF($D45="Y",2,1)))*(IF($E45=G$4,2,1))</f>
        <v>0</v>
      </c>
      <c r="H45" s="82">
        <f>(SUMIFS('RESULTS INPUT'!$AI:$AI,'RESULTS INPUT'!$I:$I,$A45,'RESULTS INPUT'!$C:$C,H$4)*(IF($D45="Y",2,1)))*(IF($E45=H$4,2,1))</f>
        <v>0</v>
      </c>
      <c r="I45" s="82">
        <f>(SUMIFS('RESULTS INPUT'!$AI:$AI,'RESULTS INPUT'!$I:$I,$A45,'RESULTS INPUT'!$C:$C,I$4)*(IF($D45="Y",2,1)))*(IF($E45=I$4,2,1))</f>
        <v>0</v>
      </c>
      <c r="J45" s="82">
        <f>(SUMIFS('RESULTS INPUT'!$AI:$AI,'RESULTS INPUT'!$I:$I,$A45,'RESULTS INPUT'!$C:$C,J$4)*(IF($D45="Y",2,1)))*(IF($E45=J$4,2,1))</f>
        <v>0</v>
      </c>
      <c r="K45" s="82">
        <f>(SUMIFS('RESULTS INPUT'!$AI:$AI,'RESULTS INPUT'!$I:$I,$A45,'RESULTS INPUT'!$C:$C,K$4)*(IF($D45="Y",2,1)))*(IF($E45=K$4,2,1))</f>
        <v>0</v>
      </c>
      <c r="L45" s="82">
        <f>(SUMIFS('RESULTS INPUT'!$AI:$AI,'RESULTS INPUT'!$I:$I,$A45,'RESULTS INPUT'!$C:$C,L$4)*(IF($D45="Y",2,1)))*(IF($E45=L$4,2,1))</f>
        <v>148</v>
      </c>
      <c r="M45" s="82">
        <f>(SUMIFS('RESULTS INPUT'!$AI:$AI,'RESULTS INPUT'!$I:$I,$A45,'RESULTS INPUT'!$C:$C,M$4)*(IF($D45="Y",2,1)))*(IF($E45=M$4,2,1))</f>
        <v>0</v>
      </c>
      <c r="N45" s="82">
        <f>(SUMIFS('RESULTS INPUT'!$AI:$AI,'RESULTS INPUT'!$I:$I,$A45,'RESULTS INPUT'!$C:$C,N$4)*(IF($D45="Y",2,1)))*(IF($E45=N$4,2,1))</f>
        <v>0</v>
      </c>
      <c r="O45" s="82">
        <f>(SUMIFS('RESULTS INPUT'!$AI:$AI,'RESULTS INPUT'!$I:$I,$A45,'RESULTS INPUT'!$C:$C,O$4)*(IF($D45="Y",2,1)))*(IF($E45=O$4,2,1))</f>
        <v>0</v>
      </c>
      <c r="P45" s="82">
        <f>(SUMIFS('RESULTS INPUT'!$AI:$AI,'RESULTS INPUT'!$I:$I,$A45,'RESULTS INPUT'!$C:$C,P$4)*(IF($D45="Y",2,1)))*(IF($E45=P$4,2,1))</f>
        <v>0</v>
      </c>
      <c r="Q45" s="82">
        <f>(SUMIFS('RESULTS INPUT'!$AI:$AI,'RESULTS INPUT'!$I:$I,$A45,'RESULTS INPUT'!$C:$C,Q$4)*(IF($D45="Y",2,1)))*(IF($E45=Q$4,2,1))</f>
        <v>0</v>
      </c>
      <c r="R45" s="82">
        <f>(SUMIFS('RESULTS INPUT'!$AI:$AI,'RESULTS INPUT'!$I:$I,$A45,'RESULTS INPUT'!$C:$C,R$4)*(IF($D45="Y",2,1)))*(IF($E45=R$4,2,1))</f>
        <v>0</v>
      </c>
      <c r="S45" s="82">
        <f>(SUMIFS('RESULTS INPUT'!$AI:$AI,'RESULTS INPUT'!$I:$I,$A45,'RESULTS INPUT'!$C:$C,S$4)*(IF($D45="Y",2,1)))*(IF($E45=S$4,2,1))</f>
        <v>0</v>
      </c>
      <c r="T45" s="83">
        <f>SUM(G45:S45)</f>
        <v>148</v>
      </c>
      <c r="U45" s="47">
        <f t="shared" ref="U45:U50" si="16">U44</f>
        <v>5</v>
      </c>
    </row>
    <row r="46" spans="1:21" x14ac:dyDescent="0.25">
      <c r="A46" s="11">
        <f>VLOOKUP(U43,'TEAM INPUT'!$A$5:$AM$102,30,FALSE)</f>
        <v>4</v>
      </c>
      <c r="B46" s="67" t="str">
        <f>IFERROR(VLOOKUP($A46,LISTS!$A$3:$C$39,2,FALSE),"")</f>
        <v>Wellsy</v>
      </c>
      <c r="C46" s="11" t="str">
        <f>IFERROR(VLOOKUP($A46,LISTS!$A$3:$C$39,3,FALSE),"")</f>
        <v>Silver</v>
      </c>
      <c r="D46" s="11" t="str">
        <f>IF(_xlfn.XLOOKUP(U43,'TEAM INPUT'!$A$5:$A$102,'TEAM INPUT'!$F$5:$F$102,0)=$A46,"Y","")</f>
        <v/>
      </c>
      <c r="E46" s="11" t="str">
        <f>E45</f>
        <v>Wk06</v>
      </c>
      <c r="G46" s="84">
        <f>(SUMIFS('RESULTS INPUT'!$AI:$AI,'RESULTS INPUT'!$I:$I,$A46,'RESULTS INPUT'!$C:$C,G$4)*(IF($D46="Y",2,1)))*(IF($E46=G$4,2,1))</f>
        <v>0</v>
      </c>
      <c r="H46" s="84">
        <f>(SUMIFS('RESULTS INPUT'!$AI:$AI,'RESULTS INPUT'!$I:$I,$A46,'RESULTS INPUT'!$C:$C,H$4)*(IF($D46="Y",2,1)))*(IF($E46=H$4,2,1))</f>
        <v>0</v>
      </c>
      <c r="I46" s="84">
        <f>(SUMIFS('RESULTS INPUT'!$AI:$AI,'RESULTS INPUT'!$I:$I,$A46,'RESULTS INPUT'!$C:$C,I$4)*(IF($D46="Y",2,1)))*(IF($E46=I$4,2,1))</f>
        <v>0</v>
      </c>
      <c r="J46" s="84">
        <f>(SUMIFS('RESULTS INPUT'!$AI:$AI,'RESULTS INPUT'!$I:$I,$A46,'RESULTS INPUT'!$C:$C,J$4)*(IF($D46="Y",2,1)))*(IF($E46=J$4,2,1))</f>
        <v>0</v>
      </c>
      <c r="K46" s="84">
        <f>(SUMIFS('RESULTS INPUT'!$AI:$AI,'RESULTS INPUT'!$I:$I,$A46,'RESULTS INPUT'!$C:$C,K$4)*(IF($D46="Y",2,1)))*(IF($E46=K$4,2,1))</f>
        <v>0</v>
      </c>
      <c r="L46" s="84">
        <f>(SUMIFS('RESULTS INPUT'!$AI:$AI,'RESULTS INPUT'!$I:$I,$A46,'RESULTS INPUT'!$C:$C,L$4)*(IF($D46="Y",2,1)))*(IF($E46=L$4,2,1))</f>
        <v>80</v>
      </c>
      <c r="M46" s="84">
        <f>(SUMIFS('RESULTS INPUT'!$AI:$AI,'RESULTS INPUT'!$I:$I,$A46,'RESULTS INPUT'!$C:$C,M$4)*(IF($D46="Y",2,1)))*(IF($E46=M$4,2,1))</f>
        <v>0</v>
      </c>
      <c r="N46" s="84">
        <f>(SUMIFS('RESULTS INPUT'!$AI:$AI,'RESULTS INPUT'!$I:$I,$A46,'RESULTS INPUT'!$C:$C,N$4)*(IF($D46="Y",2,1)))*(IF($E46=N$4,2,1))</f>
        <v>0</v>
      </c>
      <c r="O46" s="84">
        <f>(SUMIFS('RESULTS INPUT'!$AI:$AI,'RESULTS INPUT'!$I:$I,$A46,'RESULTS INPUT'!$C:$C,O$4)*(IF($D46="Y",2,1)))*(IF($E46=O$4,2,1))</f>
        <v>0</v>
      </c>
      <c r="P46" s="84">
        <f>(SUMIFS('RESULTS INPUT'!$AI:$AI,'RESULTS INPUT'!$I:$I,$A46,'RESULTS INPUT'!$C:$C,P$4)*(IF($D46="Y",2,1)))*(IF($E46=P$4,2,1))</f>
        <v>0</v>
      </c>
      <c r="Q46" s="84">
        <f>(SUMIFS('RESULTS INPUT'!$AI:$AI,'RESULTS INPUT'!$I:$I,$A46,'RESULTS INPUT'!$C:$C,Q$4)*(IF($D46="Y",2,1)))*(IF($E46=Q$4,2,1))</f>
        <v>0</v>
      </c>
      <c r="R46" s="84">
        <f>(SUMIFS('RESULTS INPUT'!$AI:$AI,'RESULTS INPUT'!$I:$I,$A46,'RESULTS INPUT'!$C:$C,R$4)*(IF($D46="Y",2,1)))*(IF($E46=R$4,2,1))</f>
        <v>0</v>
      </c>
      <c r="S46" s="84">
        <f>(SUMIFS('RESULTS INPUT'!$AI:$AI,'RESULTS INPUT'!$I:$I,$A46,'RESULTS INPUT'!$C:$C,S$4)*(IF($D46="Y",2,1)))*(IF($E46=S$4,2,1))</f>
        <v>0</v>
      </c>
      <c r="T46" s="85">
        <f t="shared" ref="T46:T49" si="17">SUM(G46:S46)</f>
        <v>80</v>
      </c>
      <c r="U46" s="47">
        <f t="shared" si="16"/>
        <v>5</v>
      </c>
    </row>
    <row r="47" spans="1:21" x14ac:dyDescent="0.25">
      <c r="A47" s="11">
        <f>VLOOKUP(U43,'TEAM INPUT'!$A$5:$AM$102,31,FALSE)</f>
        <v>11</v>
      </c>
      <c r="B47" s="67" t="str">
        <f>IFERROR(VLOOKUP($A47,LISTS!$A$3:$C$39,2,FALSE),"")</f>
        <v>Minndo</v>
      </c>
      <c r="C47" s="11" t="str">
        <f>IFERROR(VLOOKUP($A47,LISTS!$A$3:$C$39,3,FALSE),"")</f>
        <v>Bronze</v>
      </c>
      <c r="D47" s="11" t="str">
        <f>IF(_xlfn.XLOOKUP(U43,'TEAM INPUT'!$A$5:$A$102,'TEAM INPUT'!$F$5:$F$102,0)=$A47,"Y","")</f>
        <v/>
      </c>
      <c r="E47" s="11" t="str">
        <f t="shared" ref="E47:E49" si="18">E46</f>
        <v>Wk06</v>
      </c>
      <c r="G47" s="84">
        <f>(SUMIFS('RESULTS INPUT'!$AI:$AI,'RESULTS INPUT'!$I:$I,$A47,'RESULTS INPUT'!$C:$C,G$4)*(IF($D47="Y",2,1)))*(IF($E47=G$4,2,1))</f>
        <v>0</v>
      </c>
      <c r="H47" s="84">
        <f>(SUMIFS('RESULTS INPUT'!$AI:$AI,'RESULTS INPUT'!$I:$I,$A47,'RESULTS INPUT'!$C:$C,H$4)*(IF($D47="Y",2,1)))*(IF($E47=H$4,2,1))</f>
        <v>0</v>
      </c>
      <c r="I47" s="84">
        <f>(SUMIFS('RESULTS INPUT'!$AI:$AI,'RESULTS INPUT'!$I:$I,$A47,'RESULTS INPUT'!$C:$C,I$4)*(IF($D47="Y",2,1)))*(IF($E47=I$4,2,1))</f>
        <v>0</v>
      </c>
      <c r="J47" s="84">
        <f>(SUMIFS('RESULTS INPUT'!$AI:$AI,'RESULTS INPUT'!$I:$I,$A47,'RESULTS INPUT'!$C:$C,J$4)*(IF($D47="Y",2,1)))*(IF($E47=J$4,2,1))</f>
        <v>0</v>
      </c>
      <c r="K47" s="84">
        <f>(SUMIFS('RESULTS INPUT'!$AI:$AI,'RESULTS INPUT'!$I:$I,$A47,'RESULTS INPUT'!$C:$C,K$4)*(IF($D47="Y",2,1)))*(IF($E47=K$4,2,1))</f>
        <v>0</v>
      </c>
      <c r="L47" s="84">
        <f>(SUMIFS('RESULTS INPUT'!$AI:$AI,'RESULTS INPUT'!$I:$I,$A47,'RESULTS INPUT'!$C:$C,L$4)*(IF($D47="Y",2,1)))*(IF($E47=L$4,2,1))</f>
        <v>72</v>
      </c>
      <c r="M47" s="84">
        <f>(SUMIFS('RESULTS INPUT'!$AI:$AI,'RESULTS INPUT'!$I:$I,$A47,'RESULTS INPUT'!$C:$C,M$4)*(IF($D47="Y",2,1)))*(IF($E47=M$4,2,1))</f>
        <v>0</v>
      </c>
      <c r="N47" s="84">
        <f>(SUMIFS('RESULTS INPUT'!$AI:$AI,'RESULTS INPUT'!$I:$I,$A47,'RESULTS INPUT'!$C:$C,N$4)*(IF($D47="Y",2,1)))*(IF($E47=N$4,2,1))</f>
        <v>0</v>
      </c>
      <c r="O47" s="84">
        <f>(SUMIFS('RESULTS INPUT'!$AI:$AI,'RESULTS INPUT'!$I:$I,$A47,'RESULTS INPUT'!$C:$C,O$4)*(IF($D47="Y",2,1)))*(IF($E47=O$4,2,1))</f>
        <v>0</v>
      </c>
      <c r="P47" s="84">
        <f>(SUMIFS('RESULTS INPUT'!$AI:$AI,'RESULTS INPUT'!$I:$I,$A47,'RESULTS INPUT'!$C:$C,P$4)*(IF($D47="Y",2,1)))*(IF($E47=P$4,2,1))</f>
        <v>0</v>
      </c>
      <c r="Q47" s="84">
        <f>(SUMIFS('RESULTS INPUT'!$AI:$AI,'RESULTS INPUT'!$I:$I,$A47,'RESULTS INPUT'!$C:$C,Q$4)*(IF($D47="Y",2,1)))*(IF($E47=Q$4,2,1))</f>
        <v>0</v>
      </c>
      <c r="R47" s="84">
        <f>(SUMIFS('RESULTS INPUT'!$AI:$AI,'RESULTS INPUT'!$I:$I,$A47,'RESULTS INPUT'!$C:$C,R$4)*(IF($D47="Y",2,1)))*(IF($E47=R$4,2,1))</f>
        <v>0</v>
      </c>
      <c r="S47" s="84">
        <f>(SUMIFS('RESULTS INPUT'!$AI:$AI,'RESULTS INPUT'!$I:$I,$A47,'RESULTS INPUT'!$C:$C,S$4)*(IF($D47="Y",2,1)))*(IF($E47=S$4,2,1))</f>
        <v>0</v>
      </c>
      <c r="T47" s="85">
        <f t="shared" si="17"/>
        <v>72</v>
      </c>
      <c r="U47" s="47">
        <f t="shared" si="16"/>
        <v>5</v>
      </c>
    </row>
    <row r="48" spans="1:21" x14ac:dyDescent="0.25">
      <c r="A48" s="11">
        <f>VLOOKUP(U43,'TEAM INPUT'!$A$5:$AM$102,32,FALSE)</f>
        <v>9</v>
      </c>
      <c r="B48" s="67" t="str">
        <f>IFERROR(VLOOKUP($A48,LISTS!$A$3:$C$39,2,FALSE),"")</f>
        <v>Dan Common</v>
      </c>
      <c r="C48" s="11" t="str">
        <f>IFERROR(VLOOKUP($A48,LISTS!$A$3:$C$39,3,FALSE),"")</f>
        <v>Bronze</v>
      </c>
      <c r="D48" s="11" t="str">
        <f>IF(_xlfn.XLOOKUP(U43,'TEAM INPUT'!$A$5:$A$102,'TEAM INPUT'!$F$5:$F$102,0)=$A48,"Y","")</f>
        <v/>
      </c>
      <c r="E48" s="11" t="str">
        <f t="shared" si="18"/>
        <v>Wk06</v>
      </c>
      <c r="G48" s="84">
        <f>(SUMIFS('RESULTS INPUT'!$AI:$AI,'RESULTS INPUT'!$I:$I,$A48,'RESULTS INPUT'!$C:$C,G$4)*(IF($D48="Y",2,1)))*(IF($E48=G$4,2,1))</f>
        <v>0</v>
      </c>
      <c r="H48" s="84">
        <f>(SUMIFS('RESULTS INPUT'!$AI:$AI,'RESULTS INPUT'!$I:$I,$A48,'RESULTS INPUT'!$C:$C,H$4)*(IF($D48="Y",2,1)))*(IF($E48=H$4,2,1))</f>
        <v>0</v>
      </c>
      <c r="I48" s="84">
        <f>(SUMIFS('RESULTS INPUT'!$AI:$AI,'RESULTS INPUT'!$I:$I,$A48,'RESULTS INPUT'!$C:$C,I$4)*(IF($D48="Y",2,1)))*(IF($E48=I$4,2,1))</f>
        <v>0</v>
      </c>
      <c r="J48" s="84">
        <f>(SUMIFS('RESULTS INPUT'!$AI:$AI,'RESULTS INPUT'!$I:$I,$A48,'RESULTS INPUT'!$C:$C,J$4)*(IF($D48="Y",2,1)))*(IF($E48=J$4,2,1))</f>
        <v>0</v>
      </c>
      <c r="K48" s="84">
        <f>(SUMIFS('RESULTS INPUT'!$AI:$AI,'RESULTS INPUT'!$I:$I,$A48,'RESULTS INPUT'!$C:$C,K$4)*(IF($D48="Y",2,1)))*(IF($E48=K$4,2,1))</f>
        <v>0</v>
      </c>
      <c r="L48" s="84">
        <f>(SUMIFS('RESULTS INPUT'!$AI:$AI,'RESULTS INPUT'!$I:$I,$A48,'RESULTS INPUT'!$C:$C,L$4)*(IF($D48="Y",2,1)))*(IF($E48=L$4,2,1))</f>
        <v>0</v>
      </c>
      <c r="M48" s="84">
        <f>(SUMIFS('RESULTS INPUT'!$AI:$AI,'RESULTS INPUT'!$I:$I,$A48,'RESULTS INPUT'!$C:$C,M$4)*(IF($D48="Y",2,1)))*(IF($E48=M$4,2,1))</f>
        <v>0</v>
      </c>
      <c r="N48" s="84">
        <f>(SUMIFS('RESULTS INPUT'!$AI:$AI,'RESULTS INPUT'!$I:$I,$A48,'RESULTS INPUT'!$C:$C,N$4)*(IF($D48="Y",2,1)))*(IF($E48=N$4,2,1))</f>
        <v>0</v>
      </c>
      <c r="O48" s="84">
        <f>(SUMIFS('RESULTS INPUT'!$AI:$AI,'RESULTS INPUT'!$I:$I,$A48,'RESULTS INPUT'!$C:$C,O$4)*(IF($D48="Y",2,1)))*(IF($E48=O$4,2,1))</f>
        <v>0</v>
      </c>
      <c r="P48" s="84">
        <f>(SUMIFS('RESULTS INPUT'!$AI:$AI,'RESULTS INPUT'!$I:$I,$A48,'RESULTS INPUT'!$C:$C,P$4)*(IF($D48="Y",2,1)))*(IF($E48=P$4,2,1))</f>
        <v>0</v>
      </c>
      <c r="Q48" s="84">
        <f>(SUMIFS('RESULTS INPUT'!$AI:$AI,'RESULTS INPUT'!$I:$I,$A48,'RESULTS INPUT'!$C:$C,Q$4)*(IF($D48="Y",2,1)))*(IF($E48=Q$4,2,1))</f>
        <v>0</v>
      </c>
      <c r="R48" s="84">
        <f>(SUMIFS('RESULTS INPUT'!$AI:$AI,'RESULTS INPUT'!$I:$I,$A48,'RESULTS INPUT'!$C:$C,R$4)*(IF($D48="Y",2,1)))*(IF($E48=R$4,2,1))</f>
        <v>0</v>
      </c>
      <c r="S48" s="84">
        <f>(SUMIFS('RESULTS INPUT'!$AI:$AI,'RESULTS INPUT'!$I:$I,$A48,'RESULTS INPUT'!$C:$C,S$4)*(IF($D48="Y",2,1)))*(IF($E48=S$4,2,1))</f>
        <v>0</v>
      </c>
      <c r="T48" s="85">
        <f t="shared" si="17"/>
        <v>0</v>
      </c>
      <c r="U48" s="47">
        <f t="shared" si="16"/>
        <v>5</v>
      </c>
    </row>
    <row r="49" spans="1:21" ht="15.75" thickBot="1" x14ac:dyDescent="0.3">
      <c r="A49" s="17">
        <f>VLOOKUP(U43,'TEAM INPUT'!$A$5:$AM$102,33,FALSE)</f>
        <v>10</v>
      </c>
      <c r="B49" s="67" t="str">
        <f>IFERROR(VLOOKUP($A49,LISTS!$A$3:$C$39,2,FALSE),"")</f>
        <v>Chown</v>
      </c>
      <c r="C49" s="11" t="str">
        <f>IFERROR(VLOOKUP($A49,LISTS!$A$3:$C$39,3,FALSE),"")</f>
        <v>Bronze</v>
      </c>
      <c r="D49" s="17" t="str">
        <f>IF(_xlfn.XLOOKUP(U43,'TEAM INPUT'!$A$5:$A$102,'TEAM INPUT'!$F$5:$F$102,0)=$A49,"Y","")</f>
        <v/>
      </c>
      <c r="E49" s="17" t="str">
        <f t="shared" si="18"/>
        <v>Wk06</v>
      </c>
      <c r="G49" s="86">
        <f>(SUMIFS('RESULTS INPUT'!$AI:$AI,'RESULTS INPUT'!$I:$I,$A49,'RESULTS INPUT'!$C:$C,G$4)*(IF($D49="Y",2,1)))*(IF($E49=G$4,2,1))</f>
        <v>0</v>
      </c>
      <c r="H49" s="86">
        <f>(SUMIFS('RESULTS INPUT'!$AI:$AI,'RESULTS INPUT'!$I:$I,$A49,'RESULTS INPUT'!$C:$C,H$4)*(IF($D49="Y",2,1)))*(IF($E49=H$4,2,1))</f>
        <v>0</v>
      </c>
      <c r="I49" s="86">
        <f>(SUMIFS('RESULTS INPUT'!$AI:$AI,'RESULTS INPUT'!$I:$I,$A49,'RESULTS INPUT'!$C:$C,I$4)*(IF($D49="Y",2,1)))*(IF($E49=I$4,2,1))</f>
        <v>0</v>
      </c>
      <c r="J49" s="86">
        <f>(SUMIFS('RESULTS INPUT'!$AI:$AI,'RESULTS INPUT'!$I:$I,$A49,'RESULTS INPUT'!$C:$C,J$4)*(IF($D49="Y",2,1)))*(IF($E49=J$4,2,1))</f>
        <v>0</v>
      </c>
      <c r="K49" s="86">
        <f>(SUMIFS('RESULTS INPUT'!$AI:$AI,'RESULTS INPUT'!$I:$I,$A49,'RESULTS INPUT'!$C:$C,K$4)*(IF($D49="Y",2,1)))*(IF($E49=K$4,2,1))</f>
        <v>0</v>
      </c>
      <c r="L49" s="86">
        <f>(SUMIFS('RESULTS INPUT'!$AI:$AI,'RESULTS INPUT'!$I:$I,$A49,'RESULTS INPUT'!$C:$C,L$4)*(IF($D49="Y",2,1)))*(IF($E49=L$4,2,1))</f>
        <v>76</v>
      </c>
      <c r="M49" s="86">
        <f>(SUMIFS('RESULTS INPUT'!$AI:$AI,'RESULTS INPUT'!$I:$I,$A49,'RESULTS INPUT'!$C:$C,M$4)*(IF($D49="Y",2,1)))*(IF($E49=M$4,2,1))</f>
        <v>0</v>
      </c>
      <c r="N49" s="86">
        <f>(SUMIFS('RESULTS INPUT'!$AI:$AI,'RESULTS INPUT'!$I:$I,$A49,'RESULTS INPUT'!$C:$C,N$4)*(IF($D49="Y",2,1)))*(IF($E49=N$4,2,1))</f>
        <v>0</v>
      </c>
      <c r="O49" s="86">
        <f>(SUMIFS('RESULTS INPUT'!$AI:$AI,'RESULTS INPUT'!$I:$I,$A49,'RESULTS INPUT'!$C:$C,O$4)*(IF($D49="Y",2,1)))*(IF($E49=O$4,2,1))</f>
        <v>0</v>
      </c>
      <c r="P49" s="86">
        <f>(SUMIFS('RESULTS INPUT'!$AI:$AI,'RESULTS INPUT'!$I:$I,$A49,'RESULTS INPUT'!$C:$C,P$4)*(IF($D49="Y",2,1)))*(IF($E49=P$4,2,1))</f>
        <v>0</v>
      </c>
      <c r="Q49" s="86">
        <f>(SUMIFS('RESULTS INPUT'!$AI:$AI,'RESULTS INPUT'!$I:$I,$A49,'RESULTS INPUT'!$C:$C,Q$4)*(IF($D49="Y",2,1)))*(IF($E49=Q$4,2,1))</f>
        <v>0</v>
      </c>
      <c r="R49" s="86">
        <f>(SUMIFS('RESULTS INPUT'!$AI:$AI,'RESULTS INPUT'!$I:$I,$A49,'RESULTS INPUT'!$C:$C,R$4)*(IF($D49="Y",2,1)))*(IF($E49=R$4,2,1))</f>
        <v>0</v>
      </c>
      <c r="S49" s="86">
        <f>(SUMIFS('RESULTS INPUT'!$AI:$AI,'RESULTS INPUT'!$I:$I,$A49,'RESULTS INPUT'!$C:$C,S$4)*(IF($D49="Y",2,1)))*(IF($E49=S$4,2,1))</f>
        <v>0</v>
      </c>
      <c r="T49" s="87">
        <f t="shared" si="17"/>
        <v>76</v>
      </c>
      <c r="U49" s="47">
        <f t="shared" si="16"/>
        <v>5</v>
      </c>
    </row>
    <row r="50" spans="1:21" ht="15.75" thickBot="1" x14ac:dyDescent="0.3">
      <c r="A50" s="38" t="str">
        <f>A43&amp;" - TOTAL SCORE"</f>
        <v>DOUG - TOTAL SCORE</v>
      </c>
      <c r="B50" s="39"/>
      <c r="C50" s="39"/>
      <c r="D50" s="39"/>
      <c r="E50" s="39"/>
      <c r="G50" s="88">
        <f>SUM(G45:G49)</f>
        <v>0</v>
      </c>
      <c r="H50" s="88">
        <f t="shared" ref="H50:T50" si="19">SUM(H45:H49)</f>
        <v>0</v>
      </c>
      <c r="I50" s="88">
        <f t="shared" si="19"/>
        <v>0</v>
      </c>
      <c r="J50" s="88">
        <f t="shared" si="19"/>
        <v>0</v>
      </c>
      <c r="K50" s="88">
        <f t="shared" si="19"/>
        <v>0</v>
      </c>
      <c r="L50" s="88">
        <f t="shared" si="19"/>
        <v>376</v>
      </c>
      <c r="M50" s="88">
        <f t="shared" si="19"/>
        <v>0</v>
      </c>
      <c r="N50" s="88">
        <f t="shared" si="19"/>
        <v>0</v>
      </c>
      <c r="O50" s="88">
        <f t="shared" si="19"/>
        <v>0</v>
      </c>
      <c r="P50" s="88">
        <f t="shared" si="19"/>
        <v>0</v>
      </c>
      <c r="Q50" s="88">
        <f t="shared" si="19"/>
        <v>0</v>
      </c>
      <c r="R50" s="88">
        <f t="shared" si="19"/>
        <v>0</v>
      </c>
      <c r="S50" s="88">
        <f t="shared" si="19"/>
        <v>0</v>
      </c>
      <c r="T50" s="89">
        <f t="shared" si="19"/>
        <v>376</v>
      </c>
      <c r="U50" s="47">
        <f t="shared" si="16"/>
        <v>5</v>
      </c>
    </row>
    <row r="51" spans="1:21" ht="15.75" thickTop="1" x14ac:dyDescent="0.25"/>
    <row r="53" spans="1:21" ht="15.75" thickBot="1" x14ac:dyDescent="0.3">
      <c r="A53" s="40" t="str">
        <f>UPPER(_xlfn.XLOOKUP(U53,'TEAM INPUT'!$A$5:$A$102,'TEAM INPUT'!$B$5:$B$102,0))</f>
        <v>VICTORIOUS VIXTER</v>
      </c>
      <c r="B53" s="41"/>
      <c r="C53" s="41"/>
      <c r="D53" s="41"/>
      <c r="E53" s="41"/>
      <c r="F53" s="41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47">
        <f>U43+1</f>
        <v>6</v>
      </c>
    </row>
    <row r="54" spans="1:21" ht="30" x14ac:dyDescent="0.25">
      <c r="A54" s="42" t="s">
        <v>76</v>
      </c>
      <c r="B54" s="43" t="s">
        <v>20</v>
      </c>
      <c r="C54" s="44" t="s">
        <v>94</v>
      </c>
      <c r="D54" s="45" t="s">
        <v>93</v>
      </c>
      <c r="E54" s="44" t="s">
        <v>91</v>
      </c>
      <c r="G54" s="80" t="s">
        <v>78</v>
      </c>
      <c r="H54" s="80" t="s">
        <v>79</v>
      </c>
      <c r="I54" s="80" t="s">
        <v>80</v>
      </c>
      <c r="J54" s="80" t="s">
        <v>81</v>
      </c>
      <c r="K54" s="80" t="s">
        <v>82</v>
      </c>
      <c r="L54" s="80" t="s">
        <v>83</v>
      </c>
      <c r="M54" s="80" t="s">
        <v>84</v>
      </c>
      <c r="N54" s="80" t="s">
        <v>85</v>
      </c>
      <c r="O54" s="80" t="s">
        <v>86</v>
      </c>
      <c r="P54" s="80" t="s">
        <v>87</v>
      </c>
      <c r="Q54" s="80" t="s">
        <v>88</v>
      </c>
      <c r="R54" s="80" t="s">
        <v>89</v>
      </c>
      <c r="S54" s="80" t="s">
        <v>90</v>
      </c>
      <c r="T54" s="81" t="s">
        <v>98</v>
      </c>
      <c r="U54" s="47">
        <f>U53</f>
        <v>6</v>
      </c>
    </row>
    <row r="55" spans="1:21" x14ac:dyDescent="0.25">
      <c r="A55" s="11">
        <f>VLOOKUP(U53,'TEAM INPUT'!$A$5:$AM$102,29,FALSE)</f>
        <v>1</v>
      </c>
      <c r="B55" s="67" t="str">
        <f>IFERROR(VLOOKUP($A55,LISTS!$A$3:$C$39,2,FALSE),"")</f>
        <v>Logan</v>
      </c>
      <c r="C55" s="11" t="str">
        <f>IFERROR(VLOOKUP($A55,LISTS!$A$3:$C$39,3,FALSE),"")</f>
        <v>Gold</v>
      </c>
      <c r="D55" s="11" t="str">
        <f>IF(_xlfn.XLOOKUP(U53,'TEAM INPUT'!$A$5:$A$102,'TEAM INPUT'!$F$5:$F$102,0)=$A55,"Y","")</f>
        <v>Y</v>
      </c>
      <c r="E55" s="11" t="str">
        <f>_xlfn.XLOOKUP(U53,'TEAM INPUT'!$A$5:$A$102,'TEAM INPUT'!$I$5:$I$102,0)</f>
        <v>Wk06</v>
      </c>
      <c r="G55" s="82">
        <f>(SUMIFS('RESULTS INPUT'!$AI:$AI,'RESULTS INPUT'!$I:$I,$A55,'RESULTS INPUT'!$C:$C,G$4)*(IF($D55="Y",2,1)))*(IF($E55=G$4,2,1))</f>
        <v>0</v>
      </c>
      <c r="H55" s="82">
        <f>(SUMIFS('RESULTS INPUT'!$AI:$AI,'RESULTS INPUT'!$I:$I,$A55,'RESULTS INPUT'!$C:$C,H$4)*(IF($D55="Y",2,1)))*(IF($E55=H$4,2,1))</f>
        <v>0</v>
      </c>
      <c r="I55" s="82">
        <f>(SUMIFS('RESULTS INPUT'!$AI:$AI,'RESULTS INPUT'!$I:$I,$A55,'RESULTS INPUT'!$C:$C,I$4)*(IF($D55="Y",2,1)))*(IF($E55=I$4,2,1))</f>
        <v>0</v>
      </c>
      <c r="J55" s="82">
        <f>(SUMIFS('RESULTS INPUT'!$AI:$AI,'RESULTS INPUT'!$I:$I,$A55,'RESULTS INPUT'!$C:$C,J$4)*(IF($D55="Y",2,1)))*(IF($E55=J$4,2,1))</f>
        <v>0</v>
      </c>
      <c r="K55" s="82">
        <f>(SUMIFS('RESULTS INPUT'!$AI:$AI,'RESULTS INPUT'!$I:$I,$A55,'RESULTS INPUT'!$C:$C,K$4)*(IF($D55="Y",2,1)))*(IF($E55=K$4,2,1))</f>
        <v>0</v>
      </c>
      <c r="L55" s="82">
        <f>(SUMIFS('RESULTS INPUT'!$AI:$AI,'RESULTS INPUT'!$I:$I,$A55,'RESULTS INPUT'!$C:$C,L$4)*(IF($D55="Y",2,1)))*(IF($E55=L$4,2,1))</f>
        <v>148</v>
      </c>
      <c r="M55" s="82">
        <f>(SUMIFS('RESULTS INPUT'!$AI:$AI,'RESULTS INPUT'!$I:$I,$A55,'RESULTS INPUT'!$C:$C,M$4)*(IF($D55="Y",2,1)))*(IF($E55=M$4,2,1))</f>
        <v>0</v>
      </c>
      <c r="N55" s="82">
        <f>(SUMIFS('RESULTS INPUT'!$AI:$AI,'RESULTS INPUT'!$I:$I,$A55,'RESULTS INPUT'!$C:$C,N$4)*(IF($D55="Y",2,1)))*(IF($E55=N$4,2,1))</f>
        <v>0</v>
      </c>
      <c r="O55" s="82">
        <f>(SUMIFS('RESULTS INPUT'!$AI:$AI,'RESULTS INPUT'!$I:$I,$A55,'RESULTS INPUT'!$C:$C,O$4)*(IF($D55="Y",2,1)))*(IF($E55=O$4,2,1))</f>
        <v>0</v>
      </c>
      <c r="P55" s="82">
        <f>(SUMIFS('RESULTS INPUT'!$AI:$AI,'RESULTS INPUT'!$I:$I,$A55,'RESULTS INPUT'!$C:$C,P$4)*(IF($D55="Y",2,1)))*(IF($E55=P$4,2,1))</f>
        <v>0</v>
      </c>
      <c r="Q55" s="82">
        <f>(SUMIFS('RESULTS INPUT'!$AI:$AI,'RESULTS INPUT'!$I:$I,$A55,'RESULTS INPUT'!$C:$C,Q$4)*(IF($D55="Y",2,1)))*(IF($E55=Q$4,2,1))</f>
        <v>0</v>
      </c>
      <c r="R55" s="82">
        <f>(SUMIFS('RESULTS INPUT'!$AI:$AI,'RESULTS INPUT'!$I:$I,$A55,'RESULTS INPUT'!$C:$C,R$4)*(IF($D55="Y",2,1)))*(IF($E55=R$4,2,1))</f>
        <v>0</v>
      </c>
      <c r="S55" s="82">
        <f>(SUMIFS('RESULTS INPUT'!$AI:$AI,'RESULTS INPUT'!$I:$I,$A55,'RESULTS INPUT'!$C:$C,S$4)*(IF($D55="Y",2,1)))*(IF($E55=S$4,2,1))</f>
        <v>0</v>
      </c>
      <c r="T55" s="83">
        <f>SUM(G55:S55)</f>
        <v>148</v>
      </c>
      <c r="U55" s="47">
        <f t="shared" ref="U55:U60" si="20">U54</f>
        <v>6</v>
      </c>
    </row>
    <row r="56" spans="1:21" x14ac:dyDescent="0.25">
      <c r="A56" s="11">
        <f>VLOOKUP(U53,'TEAM INPUT'!$A$5:$AM$102,30,FALSE)</f>
        <v>6</v>
      </c>
      <c r="B56" s="67" t="str">
        <f>IFERROR(VLOOKUP($A56,LISTS!$A$3:$C$39,2,FALSE),"")</f>
        <v>Weavers</v>
      </c>
      <c r="C56" s="11" t="str">
        <f>IFERROR(VLOOKUP($A56,LISTS!$A$3:$C$39,3,FALSE),"")</f>
        <v>Silver</v>
      </c>
      <c r="D56" s="11" t="str">
        <f>IF(_xlfn.XLOOKUP(U53,'TEAM INPUT'!$A$5:$A$102,'TEAM INPUT'!$F$5:$F$102,0)=$A56,"Y","")</f>
        <v/>
      </c>
      <c r="E56" s="11" t="str">
        <f>E55</f>
        <v>Wk06</v>
      </c>
      <c r="G56" s="84">
        <f>(SUMIFS('RESULTS INPUT'!$AI:$AI,'RESULTS INPUT'!$I:$I,$A56,'RESULTS INPUT'!$C:$C,G$4)*(IF($D56="Y",2,1)))*(IF($E56=G$4,2,1))</f>
        <v>0</v>
      </c>
      <c r="H56" s="84">
        <f>(SUMIFS('RESULTS INPUT'!$AI:$AI,'RESULTS INPUT'!$I:$I,$A56,'RESULTS INPUT'!$C:$C,H$4)*(IF($D56="Y",2,1)))*(IF($E56=H$4,2,1))</f>
        <v>0</v>
      </c>
      <c r="I56" s="84">
        <f>(SUMIFS('RESULTS INPUT'!$AI:$AI,'RESULTS INPUT'!$I:$I,$A56,'RESULTS INPUT'!$C:$C,I$4)*(IF($D56="Y",2,1)))*(IF($E56=I$4,2,1))</f>
        <v>0</v>
      </c>
      <c r="J56" s="84">
        <f>(SUMIFS('RESULTS INPUT'!$AI:$AI,'RESULTS INPUT'!$I:$I,$A56,'RESULTS INPUT'!$C:$C,J$4)*(IF($D56="Y",2,1)))*(IF($E56=J$4,2,1))</f>
        <v>0</v>
      </c>
      <c r="K56" s="84">
        <f>(SUMIFS('RESULTS INPUT'!$AI:$AI,'RESULTS INPUT'!$I:$I,$A56,'RESULTS INPUT'!$C:$C,K$4)*(IF($D56="Y",2,1)))*(IF($E56=K$4,2,1))</f>
        <v>0</v>
      </c>
      <c r="L56" s="84">
        <f>(SUMIFS('RESULTS INPUT'!$AI:$AI,'RESULTS INPUT'!$I:$I,$A56,'RESULTS INPUT'!$C:$C,L$4)*(IF($D56="Y",2,1)))*(IF($E56=L$4,2,1))</f>
        <v>-60</v>
      </c>
      <c r="M56" s="84">
        <f>(SUMIFS('RESULTS INPUT'!$AI:$AI,'RESULTS INPUT'!$I:$I,$A56,'RESULTS INPUT'!$C:$C,M$4)*(IF($D56="Y",2,1)))*(IF($E56=M$4,2,1))</f>
        <v>0</v>
      </c>
      <c r="N56" s="84">
        <f>(SUMIFS('RESULTS INPUT'!$AI:$AI,'RESULTS INPUT'!$I:$I,$A56,'RESULTS INPUT'!$C:$C,N$4)*(IF($D56="Y",2,1)))*(IF($E56=N$4,2,1))</f>
        <v>0</v>
      </c>
      <c r="O56" s="84">
        <f>(SUMIFS('RESULTS INPUT'!$AI:$AI,'RESULTS INPUT'!$I:$I,$A56,'RESULTS INPUT'!$C:$C,O$4)*(IF($D56="Y",2,1)))*(IF($E56=O$4,2,1))</f>
        <v>0</v>
      </c>
      <c r="P56" s="84">
        <f>(SUMIFS('RESULTS INPUT'!$AI:$AI,'RESULTS INPUT'!$I:$I,$A56,'RESULTS INPUT'!$C:$C,P$4)*(IF($D56="Y",2,1)))*(IF($E56=P$4,2,1))</f>
        <v>0</v>
      </c>
      <c r="Q56" s="84">
        <f>(SUMIFS('RESULTS INPUT'!$AI:$AI,'RESULTS INPUT'!$I:$I,$A56,'RESULTS INPUT'!$C:$C,Q$4)*(IF($D56="Y",2,1)))*(IF($E56=Q$4,2,1))</f>
        <v>0</v>
      </c>
      <c r="R56" s="84">
        <f>(SUMIFS('RESULTS INPUT'!$AI:$AI,'RESULTS INPUT'!$I:$I,$A56,'RESULTS INPUT'!$C:$C,R$4)*(IF($D56="Y",2,1)))*(IF($E56=R$4,2,1))</f>
        <v>0</v>
      </c>
      <c r="S56" s="84">
        <f>(SUMIFS('RESULTS INPUT'!$AI:$AI,'RESULTS INPUT'!$I:$I,$A56,'RESULTS INPUT'!$C:$C,S$4)*(IF($D56="Y",2,1)))*(IF($E56=S$4,2,1))</f>
        <v>0</v>
      </c>
      <c r="T56" s="85">
        <f t="shared" ref="T56:T59" si="21">SUM(G56:S56)</f>
        <v>-60</v>
      </c>
      <c r="U56" s="47">
        <f t="shared" si="20"/>
        <v>6</v>
      </c>
    </row>
    <row r="57" spans="1:21" x14ac:dyDescent="0.25">
      <c r="A57" s="11">
        <f>VLOOKUP(U53,'TEAM INPUT'!$A$5:$AM$102,31,FALSE)</f>
        <v>11</v>
      </c>
      <c r="B57" s="67" t="str">
        <f>IFERROR(VLOOKUP($A57,LISTS!$A$3:$C$39,2,FALSE),"")</f>
        <v>Minndo</v>
      </c>
      <c r="C57" s="11" t="str">
        <f>IFERROR(VLOOKUP($A57,LISTS!$A$3:$C$39,3,FALSE),"")</f>
        <v>Bronze</v>
      </c>
      <c r="D57" s="11" t="str">
        <f>IF(_xlfn.XLOOKUP(U53,'TEAM INPUT'!$A$5:$A$102,'TEAM INPUT'!$F$5:$F$102,0)=$A57,"Y","")</f>
        <v/>
      </c>
      <c r="E57" s="11" t="str">
        <f t="shared" ref="E57:E59" si="22">E56</f>
        <v>Wk06</v>
      </c>
      <c r="G57" s="84">
        <f>(SUMIFS('RESULTS INPUT'!$AI:$AI,'RESULTS INPUT'!$I:$I,$A57,'RESULTS INPUT'!$C:$C,G$4)*(IF($D57="Y",2,1)))*(IF($E57=G$4,2,1))</f>
        <v>0</v>
      </c>
      <c r="H57" s="84">
        <f>(SUMIFS('RESULTS INPUT'!$AI:$AI,'RESULTS INPUT'!$I:$I,$A57,'RESULTS INPUT'!$C:$C,H$4)*(IF($D57="Y",2,1)))*(IF($E57=H$4,2,1))</f>
        <v>0</v>
      </c>
      <c r="I57" s="84">
        <f>(SUMIFS('RESULTS INPUT'!$AI:$AI,'RESULTS INPUT'!$I:$I,$A57,'RESULTS INPUT'!$C:$C,I$4)*(IF($D57="Y",2,1)))*(IF($E57=I$4,2,1))</f>
        <v>0</v>
      </c>
      <c r="J57" s="84">
        <f>(SUMIFS('RESULTS INPUT'!$AI:$AI,'RESULTS INPUT'!$I:$I,$A57,'RESULTS INPUT'!$C:$C,J$4)*(IF($D57="Y",2,1)))*(IF($E57=J$4,2,1))</f>
        <v>0</v>
      </c>
      <c r="K57" s="84">
        <f>(SUMIFS('RESULTS INPUT'!$AI:$AI,'RESULTS INPUT'!$I:$I,$A57,'RESULTS INPUT'!$C:$C,K$4)*(IF($D57="Y",2,1)))*(IF($E57=K$4,2,1))</f>
        <v>0</v>
      </c>
      <c r="L57" s="84">
        <f>(SUMIFS('RESULTS INPUT'!$AI:$AI,'RESULTS INPUT'!$I:$I,$A57,'RESULTS INPUT'!$C:$C,L$4)*(IF($D57="Y",2,1)))*(IF($E57=L$4,2,1))</f>
        <v>72</v>
      </c>
      <c r="M57" s="84">
        <f>(SUMIFS('RESULTS INPUT'!$AI:$AI,'RESULTS INPUT'!$I:$I,$A57,'RESULTS INPUT'!$C:$C,M$4)*(IF($D57="Y",2,1)))*(IF($E57=M$4,2,1))</f>
        <v>0</v>
      </c>
      <c r="N57" s="84">
        <f>(SUMIFS('RESULTS INPUT'!$AI:$AI,'RESULTS INPUT'!$I:$I,$A57,'RESULTS INPUT'!$C:$C,N$4)*(IF($D57="Y",2,1)))*(IF($E57=N$4,2,1))</f>
        <v>0</v>
      </c>
      <c r="O57" s="84">
        <f>(SUMIFS('RESULTS INPUT'!$AI:$AI,'RESULTS INPUT'!$I:$I,$A57,'RESULTS INPUT'!$C:$C,O$4)*(IF($D57="Y",2,1)))*(IF($E57=O$4,2,1))</f>
        <v>0</v>
      </c>
      <c r="P57" s="84">
        <f>(SUMIFS('RESULTS INPUT'!$AI:$AI,'RESULTS INPUT'!$I:$I,$A57,'RESULTS INPUT'!$C:$C,P$4)*(IF($D57="Y",2,1)))*(IF($E57=P$4,2,1))</f>
        <v>0</v>
      </c>
      <c r="Q57" s="84">
        <f>(SUMIFS('RESULTS INPUT'!$AI:$AI,'RESULTS INPUT'!$I:$I,$A57,'RESULTS INPUT'!$C:$C,Q$4)*(IF($D57="Y",2,1)))*(IF($E57=Q$4,2,1))</f>
        <v>0</v>
      </c>
      <c r="R57" s="84">
        <f>(SUMIFS('RESULTS INPUT'!$AI:$AI,'RESULTS INPUT'!$I:$I,$A57,'RESULTS INPUT'!$C:$C,R$4)*(IF($D57="Y",2,1)))*(IF($E57=R$4,2,1))</f>
        <v>0</v>
      </c>
      <c r="S57" s="84">
        <f>(SUMIFS('RESULTS INPUT'!$AI:$AI,'RESULTS INPUT'!$I:$I,$A57,'RESULTS INPUT'!$C:$C,S$4)*(IF($D57="Y",2,1)))*(IF($E57=S$4,2,1))</f>
        <v>0</v>
      </c>
      <c r="T57" s="85">
        <f t="shared" si="21"/>
        <v>72</v>
      </c>
      <c r="U57" s="47">
        <f t="shared" si="20"/>
        <v>6</v>
      </c>
    </row>
    <row r="58" spans="1:21" x14ac:dyDescent="0.25">
      <c r="A58" s="11">
        <f>VLOOKUP(U53,'TEAM INPUT'!$A$5:$AM$102,32,FALSE)</f>
        <v>8</v>
      </c>
      <c r="B58" s="67" t="str">
        <f>IFERROR(VLOOKUP($A58,LISTS!$A$3:$C$39,2,FALSE),"")</f>
        <v>Little</v>
      </c>
      <c r="C58" s="11" t="str">
        <f>IFERROR(VLOOKUP($A58,LISTS!$A$3:$C$39,3,FALSE),"")</f>
        <v>Bronze</v>
      </c>
      <c r="D58" s="11" t="str">
        <f>IF(_xlfn.XLOOKUP(U53,'TEAM INPUT'!$A$5:$A$102,'TEAM INPUT'!$F$5:$F$102,0)=$A58,"Y","")</f>
        <v/>
      </c>
      <c r="E58" s="11" t="str">
        <f t="shared" si="22"/>
        <v>Wk06</v>
      </c>
      <c r="G58" s="84">
        <f>(SUMIFS('RESULTS INPUT'!$AI:$AI,'RESULTS INPUT'!$I:$I,$A58,'RESULTS INPUT'!$C:$C,G$4)*(IF($D58="Y",2,1)))*(IF($E58=G$4,2,1))</f>
        <v>0</v>
      </c>
      <c r="H58" s="84">
        <f>(SUMIFS('RESULTS INPUT'!$AI:$AI,'RESULTS INPUT'!$I:$I,$A58,'RESULTS INPUT'!$C:$C,H$4)*(IF($D58="Y",2,1)))*(IF($E58=H$4,2,1))</f>
        <v>0</v>
      </c>
      <c r="I58" s="84">
        <f>(SUMIFS('RESULTS INPUT'!$AI:$AI,'RESULTS INPUT'!$I:$I,$A58,'RESULTS INPUT'!$C:$C,I$4)*(IF($D58="Y",2,1)))*(IF($E58=I$4,2,1))</f>
        <v>0</v>
      </c>
      <c r="J58" s="84">
        <f>(SUMIFS('RESULTS INPUT'!$AI:$AI,'RESULTS INPUT'!$I:$I,$A58,'RESULTS INPUT'!$C:$C,J$4)*(IF($D58="Y",2,1)))*(IF($E58=J$4,2,1))</f>
        <v>0</v>
      </c>
      <c r="K58" s="84">
        <f>(SUMIFS('RESULTS INPUT'!$AI:$AI,'RESULTS INPUT'!$I:$I,$A58,'RESULTS INPUT'!$C:$C,K$4)*(IF($D58="Y",2,1)))*(IF($E58=K$4,2,1))</f>
        <v>0</v>
      </c>
      <c r="L58" s="84">
        <f>(SUMIFS('RESULTS INPUT'!$AI:$AI,'RESULTS INPUT'!$I:$I,$A58,'RESULTS INPUT'!$C:$C,L$4)*(IF($D58="Y",2,1)))*(IF($E58=L$4,2,1))</f>
        <v>0</v>
      </c>
      <c r="M58" s="84">
        <f>(SUMIFS('RESULTS INPUT'!$AI:$AI,'RESULTS INPUT'!$I:$I,$A58,'RESULTS INPUT'!$C:$C,M$4)*(IF($D58="Y",2,1)))*(IF($E58=M$4,2,1))</f>
        <v>0</v>
      </c>
      <c r="N58" s="84">
        <f>(SUMIFS('RESULTS INPUT'!$AI:$AI,'RESULTS INPUT'!$I:$I,$A58,'RESULTS INPUT'!$C:$C,N$4)*(IF($D58="Y",2,1)))*(IF($E58=N$4,2,1))</f>
        <v>0</v>
      </c>
      <c r="O58" s="84">
        <f>(SUMIFS('RESULTS INPUT'!$AI:$AI,'RESULTS INPUT'!$I:$I,$A58,'RESULTS INPUT'!$C:$C,O$4)*(IF($D58="Y",2,1)))*(IF($E58=O$4,2,1))</f>
        <v>0</v>
      </c>
      <c r="P58" s="84">
        <f>(SUMIFS('RESULTS INPUT'!$AI:$AI,'RESULTS INPUT'!$I:$I,$A58,'RESULTS INPUT'!$C:$C,P$4)*(IF($D58="Y",2,1)))*(IF($E58=P$4,2,1))</f>
        <v>0</v>
      </c>
      <c r="Q58" s="84">
        <f>(SUMIFS('RESULTS INPUT'!$AI:$AI,'RESULTS INPUT'!$I:$I,$A58,'RESULTS INPUT'!$C:$C,Q$4)*(IF($D58="Y",2,1)))*(IF($E58=Q$4,2,1))</f>
        <v>0</v>
      </c>
      <c r="R58" s="84">
        <f>(SUMIFS('RESULTS INPUT'!$AI:$AI,'RESULTS INPUT'!$I:$I,$A58,'RESULTS INPUT'!$C:$C,R$4)*(IF($D58="Y",2,1)))*(IF($E58=R$4,2,1))</f>
        <v>0</v>
      </c>
      <c r="S58" s="84">
        <f>(SUMIFS('RESULTS INPUT'!$AI:$AI,'RESULTS INPUT'!$I:$I,$A58,'RESULTS INPUT'!$C:$C,S$4)*(IF($D58="Y",2,1)))*(IF($E58=S$4,2,1))</f>
        <v>0</v>
      </c>
      <c r="T58" s="85">
        <f t="shared" si="21"/>
        <v>0</v>
      </c>
      <c r="U58" s="47">
        <f t="shared" si="20"/>
        <v>6</v>
      </c>
    </row>
    <row r="59" spans="1:21" ht="15.75" thickBot="1" x14ac:dyDescent="0.3">
      <c r="A59" s="17">
        <f>VLOOKUP(U53,'TEAM INPUT'!$A$5:$AM$102,33,FALSE)</f>
        <v>10</v>
      </c>
      <c r="B59" s="67" t="str">
        <f>IFERROR(VLOOKUP($A59,LISTS!$A$3:$C$39,2,FALSE),"")</f>
        <v>Chown</v>
      </c>
      <c r="C59" s="11" t="str">
        <f>IFERROR(VLOOKUP($A59,LISTS!$A$3:$C$39,3,FALSE),"")</f>
        <v>Bronze</v>
      </c>
      <c r="D59" s="17" t="str">
        <f>IF(_xlfn.XLOOKUP(U53,'TEAM INPUT'!$A$5:$A$102,'TEAM INPUT'!$F$5:$F$102,0)=$A59,"Y","")</f>
        <v/>
      </c>
      <c r="E59" s="17" t="str">
        <f t="shared" si="22"/>
        <v>Wk06</v>
      </c>
      <c r="G59" s="86">
        <f>(SUMIFS('RESULTS INPUT'!$AI:$AI,'RESULTS INPUT'!$I:$I,$A59,'RESULTS INPUT'!$C:$C,G$4)*(IF($D59="Y",2,1)))*(IF($E59=G$4,2,1))</f>
        <v>0</v>
      </c>
      <c r="H59" s="86">
        <f>(SUMIFS('RESULTS INPUT'!$AI:$AI,'RESULTS INPUT'!$I:$I,$A59,'RESULTS INPUT'!$C:$C,H$4)*(IF($D59="Y",2,1)))*(IF($E59=H$4,2,1))</f>
        <v>0</v>
      </c>
      <c r="I59" s="86">
        <f>(SUMIFS('RESULTS INPUT'!$AI:$AI,'RESULTS INPUT'!$I:$I,$A59,'RESULTS INPUT'!$C:$C,I$4)*(IF($D59="Y",2,1)))*(IF($E59=I$4,2,1))</f>
        <v>0</v>
      </c>
      <c r="J59" s="86">
        <f>(SUMIFS('RESULTS INPUT'!$AI:$AI,'RESULTS INPUT'!$I:$I,$A59,'RESULTS INPUT'!$C:$C,J$4)*(IF($D59="Y",2,1)))*(IF($E59=J$4,2,1))</f>
        <v>0</v>
      </c>
      <c r="K59" s="86">
        <f>(SUMIFS('RESULTS INPUT'!$AI:$AI,'RESULTS INPUT'!$I:$I,$A59,'RESULTS INPUT'!$C:$C,K$4)*(IF($D59="Y",2,1)))*(IF($E59=K$4,2,1))</f>
        <v>0</v>
      </c>
      <c r="L59" s="86">
        <f>(SUMIFS('RESULTS INPUT'!$AI:$AI,'RESULTS INPUT'!$I:$I,$A59,'RESULTS INPUT'!$C:$C,L$4)*(IF($D59="Y",2,1)))*(IF($E59=L$4,2,1))</f>
        <v>76</v>
      </c>
      <c r="M59" s="86">
        <f>(SUMIFS('RESULTS INPUT'!$AI:$AI,'RESULTS INPUT'!$I:$I,$A59,'RESULTS INPUT'!$C:$C,M$4)*(IF($D59="Y",2,1)))*(IF($E59=M$4,2,1))</f>
        <v>0</v>
      </c>
      <c r="N59" s="86">
        <f>(SUMIFS('RESULTS INPUT'!$AI:$AI,'RESULTS INPUT'!$I:$I,$A59,'RESULTS INPUT'!$C:$C,N$4)*(IF($D59="Y",2,1)))*(IF($E59=N$4,2,1))</f>
        <v>0</v>
      </c>
      <c r="O59" s="86">
        <f>(SUMIFS('RESULTS INPUT'!$AI:$AI,'RESULTS INPUT'!$I:$I,$A59,'RESULTS INPUT'!$C:$C,O$4)*(IF($D59="Y",2,1)))*(IF($E59=O$4,2,1))</f>
        <v>0</v>
      </c>
      <c r="P59" s="86">
        <f>(SUMIFS('RESULTS INPUT'!$AI:$AI,'RESULTS INPUT'!$I:$I,$A59,'RESULTS INPUT'!$C:$C,P$4)*(IF($D59="Y",2,1)))*(IF($E59=P$4,2,1))</f>
        <v>0</v>
      </c>
      <c r="Q59" s="86">
        <f>(SUMIFS('RESULTS INPUT'!$AI:$AI,'RESULTS INPUT'!$I:$I,$A59,'RESULTS INPUT'!$C:$C,Q$4)*(IF($D59="Y",2,1)))*(IF($E59=Q$4,2,1))</f>
        <v>0</v>
      </c>
      <c r="R59" s="86">
        <f>(SUMIFS('RESULTS INPUT'!$AI:$AI,'RESULTS INPUT'!$I:$I,$A59,'RESULTS INPUT'!$C:$C,R$4)*(IF($D59="Y",2,1)))*(IF($E59=R$4,2,1))</f>
        <v>0</v>
      </c>
      <c r="S59" s="86">
        <f>(SUMIFS('RESULTS INPUT'!$AI:$AI,'RESULTS INPUT'!$I:$I,$A59,'RESULTS INPUT'!$C:$C,S$4)*(IF($D59="Y",2,1)))*(IF($E59=S$4,2,1))</f>
        <v>0</v>
      </c>
      <c r="T59" s="87">
        <f t="shared" si="21"/>
        <v>76</v>
      </c>
      <c r="U59" s="47">
        <f t="shared" si="20"/>
        <v>6</v>
      </c>
    </row>
    <row r="60" spans="1:21" ht="15.75" thickBot="1" x14ac:dyDescent="0.3">
      <c r="A60" s="38" t="str">
        <f>A53&amp;" - TOTAL SCORE"</f>
        <v>VICTORIOUS VIXTER - TOTAL SCORE</v>
      </c>
      <c r="B60" s="39"/>
      <c r="C60" s="39"/>
      <c r="D60" s="39"/>
      <c r="E60" s="39"/>
      <c r="G60" s="88">
        <f>SUM(G55:G59)</f>
        <v>0</v>
      </c>
      <c r="H60" s="88">
        <f t="shared" ref="H60:T60" si="23">SUM(H55:H59)</f>
        <v>0</v>
      </c>
      <c r="I60" s="88">
        <f t="shared" si="23"/>
        <v>0</v>
      </c>
      <c r="J60" s="88">
        <f t="shared" si="23"/>
        <v>0</v>
      </c>
      <c r="K60" s="88">
        <f t="shared" si="23"/>
        <v>0</v>
      </c>
      <c r="L60" s="88">
        <f t="shared" si="23"/>
        <v>236</v>
      </c>
      <c r="M60" s="88">
        <f t="shared" si="23"/>
        <v>0</v>
      </c>
      <c r="N60" s="88">
        <f t="shared" si="23"/>
        <v>0</v>
      </c>
      <c r="O60" s="88">
        <f t="shared" si="23"/>
        <v>0</v>
      </c>
      <c r="P60" s="88">
        <f t="shared" si="23"/>
        <v>0</v>
      </c>
      <c r="Q60" s="88">
        <f t="shared" si="23"/>
        <v>0</v>
      </c>
      <c r="R60" s="88">
        <f t="shared" si="23"/>
        <v>0</v>
      </c>
      <c r="S60" s="88">
        <f t="shared" si="23"/>
        <v>0</v>
      </c>
      <c r="T60" s="89">
        <f t="shared" si="23"/>
        <v>236</v>
      </c>
      <c r="U60" s="47">
        <f t="shared" si="20"/>
        <v>6</v>
      </c>
    </row>
    <row r="61" spans="1:21" ht="15.75" thickTop="1" x14ac:dyDescent="0.25"/>
    <row r="63" spans="1:21" ht="15.75" thickBot="1" x14ac:dyDescent="0.3">
      <c r="A63" s="40" t="str">
        <f>UPPER(_xlfn.XLOOKUP(U63,'TEAM INPUT'!$A$5:$A$102,'TEAM INPUT'!$B$5:$B$102,0))</f>
        <v>AND THAT'S WHAT DEALS WITH YA!</v>
      </c>
      <c r="B63" s="41"/>
      <c r="C63" s="41"/>
      <c r="D63" s="41"/>
      <c r="E63" s="41"/>
      <c r="F63" s="41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47">
        <f>U53+1</f>
        <v>7</v>
      </c>
    </row>
    <row r="64" spans="1:21" ht="30" x14ac:dyDescent="0.25">
      <c r="A64" s="42" t="s">
        <v>76</v>
      </c>
      <c r="B64" s="43" t="s">
        <v>20</v>
      </c>
      <c r="C64" s="44" t="s">
        <v>94</v>
      </c>
      <c r="D64" s="45" t="s">
        <v>93</v>
      </c>
      <c r="E64" s="44" t="s">
        <v>91</v>
      </c>
      <c r="G64" s="80" t="s">
        <v>78</v>
      </c>
      <c r="H64" s="80" t="s">
        <v>79</v>
      </c>
      <c r="I64" s="80" t="s">
        <v>80</v>
      </c>
      <c r="J64" s="80" t="s">
        <v>81</v>
      </c>
      <c r="K64" s="80" t="s">
        <v>82</v>
      </c>
      <c r="L64" s="80" t="s">
        <v>83</v>
      </c>
      <c r="M64" s="80" t="s">
        <v>84</v>
      </c>
      <c r="N64" s="80" t="s">
        <v>85</v>
      </c>
      <c r="O64" s="80" t="s">
        <v>86</v>
      </c>
      <c r="P64" s="80" t="s">
        <v>87</v>
      </c>
      <c r="Q64" s="80" t="s">
        <v>88</v>
      </c>
      <c r="R64" s="80" t="s">
        <v>89</v>
      </c>
      <c r="S64" s="80" t="s">
        <v>90</v>
      </c>
      <c r="T64" s="81" t="s">
        <v>98</v>
      </c>
      <c r="U64" s="47">
        <f>U63</f>
        <v>7</v>
      </c>
    </row>
    <row r="65" spans="1:21" x14ac:dyDescent="0.25">
      <c r="A65" s="11">
        <f>VLOOKUP(U63,'TEAM INPUT'!$A$5:$AM$102,29,FALSE)</f>
        <v>2</v>
      </c>
      <c r="B65" s="67" t="str">
        <f>IFERROR(VLOOKUP($A65,LISTS!$A$3:$C$39,2,FALSE),"")</f>
        <v>Tris</v>
      </c>
      <c r="C65" s="11" t="str">
        <f>IFERROR(VLOOKUP($A65,LISTS!$A$3:$C$39,3,FALSE),"")</f>
        <v>Gold</v>
      </c>
      <c r="D65" s="11" t="str">
        <f>IF(_xlfn.XLOOKUP(U63,'TEAM INPUT'!$A$5:$A$102,'TEAM INPUT'!$F$5:$F$102,0)=$A65,"Y","")</f>
        <v>Y</v>
      </c>
      <c r="E65" s="11" t="str">
        <f>_xlfn.XLOOKUP(U63,'TEAM INPUT'!$A$5:$A$102,'TEAM INPUT'!$I$5:$I$102,0)</f>
        <v>Wk06</v>
      </c>
      <c r="G65" s="82">
        <f>(SUMIFS('RESULTS INPUT'!$AI:$AI,'RESULTS INPUT'!$I:$I,$A65,'RESULTS INPUT'!$C:$C,G$4)*(IF($D65="Y",2,1)))*(IF($E65=G$4,2,1))</f>
        <v>0</v>
      </c>
      <c r="H65" s="82">
        <f>(SUMIFS('RESULTS INPUT'!$AI:$AI,'RESULTS INPUT'!$I:$I,$A65,'RESULTS INPUT'!$C:$C,H$4)*(IF($D65="Y",2,1)))*(IF($E65=H$4,2,1))</f>
        <v>0</v>
      </c>
      <c r="I65" s="82">
        <f>(SUMIFS('RESULTS INPUT'!$AI:$AI,'RESULTS INPUT'!$I:$I,$A65,'RESULTS INPUT'!$C:$C,I$4)*(IF($D65="Y",2,1)))*(IF($E65=I$4,2,1))</f>
        <v>0</v>
      </c>
      <c r="J65" s="82">
        <f>(SUMIFS('RESULTS INPUT'!$AI:$AI,'RESULTS INPUT'!$I:$I,$A65,'RESULTS INPUT'!$C:$C,J$4)*(IF($D65="Y",2,1)))*(IF($E65=J$4,2,1))</f>
        <v>0</v>
      </c>
      <c r="K65" s="82">
        <f>(SUMIFS('RESULTS INPUT'!$AI:$AI,'RESULTS INPUT'!$I:$I,$A65,'RESULTS INPUT'!$C:$C,K$4)*(IF($D65="Y",2,1)))*(IF($E65=K$4,2,1))</f>
        <v>0</v>
      </c>
      <c r="L65" s="82">
        <f>(SUMIFS('RESULTS INPUT'!$AI:$AI,'RESULTS INPUT'!$I:$I,$A65,'RESULTS INPUT'!$C:$C,L$4)*(IF($D65="Y",2,1)))*(IF($E65=L$4,2,1))</f>
        <v>72</v>
      </c>
      <c r="M65" s="82">
        <f>(SUMIFS('RESULTS INPUT'!$AI:$AI,'RESULTS INPUT'!$I:$I,$A65,'RESULTS INPUT'!$C:$C,M$4)*(IF($D65="Y",2,1)))*(IF($E65=M$4,2,1))</f>
        <v>0</v>
      </c>
      <c r="N65" s="82">
        <f>(SUMIFS('RESULTS INPUT'!$AI:$AI,'RESULTS INPUT'!$I:$I,$A65,'RESULTS INPUT'!$C:$C,N$4)*(IF($D65="Y",2,1)))*(IF($E65=N$4,2,1))</f>
        <v>0</v>
      </c>
      <c r="O65" s="82">
        <f>(SUMIFS('RESULTS INPUT'!$AI:$AI,'RESULTS INPUT'!$I:$I,$A65,'RESULTS INPUT'!$C:$C,O$4)*(IF($D65="Y",2,1)))*(IF($E65=O$4,2,1))</f>
        <v>0</v>
      </c>
      <c r="P65" s="82">
        <f>(SUMIFS('RESULTS INPUT'!$AI:$AI,'RESULTS INPUT'!$I:$I,$A65,'RESULTS INPUT'!$C:$C,P$4)*(IF($D65="Y",2,1)))*(IF($E65=P$4,2,1))</f>
        <v>0</v>
      </c>
      <c r="Q65" s="82">
        <f>(SUMIFS('RESULTS INPUT'!$AI:$AI,'RESULTS INPUT'!$I:$I,$A65,'RESULTS INPUT'!$C:$C,Q$4)*(IF($D65="Y",2,1)))*(IF($E65=Q$4,2,1))</f>
        <v>0</v>
      </c>
      <c r="R65" s="82">
        <f>(SUMIFS('RESULTS INPUT'!$AI:$AI,'RESULTS INPUT'!$I:$I,$A65,'RESULTS INPUT'!$C:$C,R$4)*(IF($D65="Y",2,1)))*(IF($E65=R$4,2,1))</f>
        <v>0</v>
      </c>
      <c r="S65" s="82">
        <f>(SUMIFS('RESULTS INPUT'!$AI:$AI,'RESULTS INPUT'!$I:$I,$A65,'RESULTS INPUT'!$C:$C,S$4)*(IF($D65="Y",2,1)))*(IF($E65=S$4,2,1))</f>
        <v>0</v>
      </c>
      <c r="T65" s="83">
        <f>SUM(G65:S65)</f>
        <v>72</v>
      </c>
      <c r="U65" s="47">
        <f t="shared" ref="U65:U70" si="24">U64</f>
        <v>7</v>
      </c>
    </row>
    <row r="66" spans="1:21" x14ac:dyDescent="0.25">
      <c r="A66" s="11">
        <f>VLOOKUP(U63,'TEAM INPUT'!$A$5:$AM$102,30,FALSE)</f>
        <v>5</v>
      </c>
      <c r="B66" s="67" t="str">
        <f>IFERROR(VLOOKUP($A66,LISTS!$A$3:$C$39,2,FALSE),"")</f>
        <v>Cal</v>
      </c>
      <c r="C66" s="11" t="str">
        <f>IFERROR(VLOOKUP($A66,LISTS!$A$3:$C$39,3,FALSE),"")</f>
        <v>Silver</v>
      </c>
      <c r="D66" s="11" t="str">
        <f>IF(_xlfn.XLOOKUP(U63,'TEAM INPUT'!$A$5:$A$102,'TEAM INPUT'!$F$5:$F$102,0)=$A66,"Y","")</f>
        <v/>
      </c>
      <c r="E66" s="11" t="str">
        <f>E65</f>
        <v>Wk06</v>
      </c>
      <c r="G66" s="84">
        <f>(SUMIFS('RESULTS INPUT'!$AI:$AI,'RESULTS INPUT'!$I:$I,$A66,'RESULTS INPUT'!$C:$C,G$4)*(IF($D66="Y",2,1)))*(IF($E66=G$4,2,1))</f>
        <v>0</v>
      </c>
      <c r="H66" s="84">
        <f>(SUMIFS('RESULTS INPUT'!$AI:$AI,'RESULTS INPUT'!$I:$I,$A66,'RESULTS INPUT'!$C:$C,H$4)*(IF($D66="Y",2,1)))*(IF($E66=H$4,2,1))</f>
        <v>0</v>
      </c>
      <c r="I66" s="84">
        <f>(SUMIFS('RESULTS INPUT'!$AI:$AI,'RESULTS INPUT'!$I:$I,$A66,'RESULTS INPUT'!$C:$C,I$4)*(IF($D66="Y",2,1)))*(IF($E66=I$4,2,1))</f>
        <v>0</v>
      </c>
      <c r="J66" s="84">
        <f>(SUMIFS('RESULTS INPUT'!$AI:$AI,'RESULTS INPUT'!$I:$I,$A66,'RESULTS INPUT'!$C:$C,J$4)*(IF($D66="Y",2,1)))*(IF($E66=J$4,2,1))</f>
        <v>0</v>
      </c>
      <c r="K66" s="84">
        <f>(SUMIFS('RESULTS INPUT'!$AI:$AI,'RESULTS INPUT'!$I:$I,$A66,'RESULTS INPUT'!$C:$C,K$4)*(IF($D66="Y",2,1)))*(IF($E66=K$4,2,1))</f>
        <v>0</v>
      </c>
      <c r="L66" s="84">
        <f>(SUMIFS('RESULTS INPUT'!$AI:$AI,'RESULTS INPUT'!$I:$I,$A66,'RESULTS INPUT'!$C:$C,L$4)*(IF($D66="Y",2,1)))*(IF($E66=L$4,2,1))</f>
        <v>0</v>
      </c>
      <c r="M66" s="84">
        <f>(SUMIFS('RESULTS INPUT'!$AI:$AI,'RESULTS INPUT'!$I:$I,$A66,'RESULTS INPUT'!$C:$C,M$4)*(IF($D66="Y",2,1)))*(IF($E66=M$4,2,1))</f>
        <v>0</v>
      </c>
      <c r="N66" s="84">
        <f>(SUMIFS('RESULTS INPUT'!$AI:$AI,'RESULTS INPUT'!$I:$I,$A66,'RESULTS INPUT'!$C:$C,N$4)*(IF($D66="Y",2,1)))*(IF($E66=N$4,2,1))</f>
        <v>0</v>
      </c>
      <c r="O66" s="84">
        <f>(SUMIFS('RESULTS INPUT'!$AI:$AI,'RESULTS INPUT'!$I:$I,$A66,'RESULTS INPUT'!$C:$C,O$4)*(IF($D66="Y",2,1)))*(IF($E66=O$4,2,1))</f>
        <v>0</v>
      </c>
      <c r="P66" s="84">
        <f>(SUMIFS('RESULTS INPUT'!$AI:$AI,'RESULTS INPUT'!$I:$I,$A66,'RESULTS INPUT'!$C:$C,P$4)*(IF($D66="Y",2,1)))*(IF($E66=P$4,2,1))</f>
        <v>0</v>
      </c>
      <c r="Q66" s="84">
        <f>(SUMIFS('RESULTS INPUT'!$AI:$AI,'RESULTS INPUT'!$I:$I,$A66,'RESULTS INPUT'!$C:$C,Q$4)*(IF($D66="Y",2,1)))*(IF($E66=Q$4,2,1))</f>
        <v>0</v>
      </c>
      <c r="R66" s="84">
        <f>(SUMIFS('RESULTS INPUT'!$AI:$AI,'RESULTS INPUT'!$I:$I,$A66,'RESULTS INPUT'!$C:$C,R$4)*(IF($D66="Y",2,1)))*(IF($E66=R$4,2,1))</f>
        <v>0</v>
      </c>
      <c r="S66" s="84">
        <f>(SUMIFS('RESULTS INPUT'!$AI:$AI,'RESULTS INPUT'!$I:$I,$A66,'RESULTS INPUT'!$C:$C,S$4)*(IF($D66="Y",2,1)))*(IF($E66=S$4,2,1))</f>
        <v>0</v>
      </c>
      <c r="T66" s="85">
        <f t="shared" ref="T66:T69" si="25">SUM(G66:S66)</f>
        <v>0</v>
      </c>
      <c r="U66" s="47">
        <f t="shared" si="24"/>
        <v>7</v>
      </c>
    </row>
    <row r="67" spans="1:21" x14ac:dyDescent="0.25">
      <c r="A67" s="11">
        <f>VLOOKUP(U63,'TEAM INPUT'!$A$5:$AM$102,31,FALSE)</f>
        <v>8</v>
      </c>
      <c r="B67" s="67" t="str">
        <f>IFERROR(VLOOKUP($A67,LISTS!$A$3:$C$39,2,FALSE),"")</f>
        <v>Little</v>
      </c>
      <c r="C67" s="11" t="str">
        <f>IFERROR(VLOOKUP($A67,LISTS!$A$3:$C$39,3,FALSE),"")</f>
        <v>Bronze</v>
      </c>
      <c r="D67" s="11" t="str">
        <f>IF(_xlfn.XLOOKUP(U63,'TEAM INPUT'!$A$5:$A$102,'TEAM INPUT'!$F$5:$F$102,0)=$A67,"Y","")</f>
        <v/>
      </c>
      <c r="E67" s="11" t="str">
        <f t="shared" ref="E67:E69" si="26">E66</f>
        <v>Wk06</v>
      </c>
      <c r="G67" s="84">
        <f>(SUMIFS('RESULTS INPUT'!$AI:$AI,'RESULTS INPUT'!$I:$I,$A67,'RESULTS INPUT'!$C:$C,G$4)*(IF($D67="Y",2,1)))*(IF($E67=G$4,2,1))</f>
        <v>0</v>
      </c>
      <c r="H67" s="84">
        <f>(SUMIFS('RESULTS INPUT'!$AI:$AI,'RESULTS INPUT'!$I:$I,$A67,'RESULTS INPUT'!$C:$C,H$4)*(IF($D67="Y",2,1)))*(IF($E67=H$4,2,1))</f>
        <v>0</v>
      </c>
      <c r="I67" s="84">
        <f>(SUMIFS('RESULTS INPUT'!$AI:$AI,'RESULTS INPUT'!$I:$I,$A67,'RESULTS INPUT'!$C:$C,I$4)*(IF($D67="Y",2,1)))*(IF($E67=I$4,2,1))</f>
        <v>0</v>
      </c>
      <c r="J67" s="84">
        <f>(SUMIFS('RESULTS INPUT'!$AI:$AI,'RESULTS INPUT'!$I:$I,$A67,'RESULTS INPUT'!$C:$C,J$4)*(IF($D67="Y",2,1)))*(IF($E67=J$4,2,1))</f>
        <v>0</v>
      </c>
      <c r="K67" s="84">
        <f>(SUMIFS('RESULTS INPUT'!$AI:$AI,'RESULTS INPUT'!$I:$I,$A67,'RESULTS INPUT'!$C:$C,K$4)*(IF($D67="Y",2,1)))*(IF($E67=K$4,2,1))</f>
        <v>0</v>
      </c>
      <c r="L67" s="84">
        <f>(SUMIFS('RESULTS INPUT'!$AI:$AI,'RESULTS INPUT'!$I:$I,$A67,'RESULTS INPUT'!$C:$C,L$4)*(IF($D67="Y",2,1)))*(IF($E67=L$4,2,1))</f>
        <v>0</v>
      </c>
      <c r="M67" s="84">
        <f>(SUMIFS('RESULTS INPUT'!$AI:$AI,'RESULTS INPUT'!$I:$I,$A67,'RESULTS INPUT'!$C:$C,M$4)*(IF($D67="Y",2,1)))*(IF($E67=M$4,2,1))</f>
        <v>0</v>
      </c>
      <c r="N67" s="84">
        <f>(SUMIFS('RESULTS INPUT'!$AI:$AI,'RESULTS INPUT'!$I:$I,$A67,'RESULTS INPUT'!$C:$C,N$4)*(IF($D67="Y",2,1)))*(IF($E67=N$4,2,1))</f>
        <v>0</v>
      </c>
      <c r="O67" s="84">
        <f>(SUMIFS('RESULTS INPUT'!$AI:$AI,'RESULTS INPUT'!$I:$I,$A67,'RESULTS INPUT'!$C:$C,O$4)*(IF($D67="Y",2,1)))*(IF($E67=O$4,2,1))</f>
        <v>0</v>
      </c>
      <c r="P67" s="84">
        <f>(SUMIFS('RESULTS INPUT'!$AI:$AI,'RESULTS INPUT'!$I:$I,$A67,'RESULTS INPUT'!$C:$C,P$4)*(IF($D67="Y",2,1)))*(IF($E67=P$4,2,1))</f>
        <v>0</v>
      </c>
      <c r="Q67" s="84">
        <f>(SUMIFS('RESULTS INPUT'!$AI:$AI,'RESULTS INPUT'!$I:$I,$A67,'RESULTS INPUT'!$C:$C,Q$4)*(IF($D67="Y",2,1)))*(IF($E67=Q$4,2,1))</f>
        <v>0</v>
      </c>
      <c r="R67" s="84">
        <f>(SUMIFS('RESULTS INPUT'!$AI:$AI,'RESULTS INPUT'!$I:$I,$A67,'RESULTS INPUT'!$C:$C,R$4)*(IF($D67="Y",2,1)))*(IF($E67=R$4,2,1))</f>
        <v>0</v>
      </c>
      <c r="S67" s="84">
        <f>(SUMIFS('RESULTS INPUT'!$AI:$AI,'RESULTS INPUT'!$I:$I,$A67,'RESULTS INPUT'!$C:$C,S$4)*(IF($D67="Y",2,1)))*(IF($E67=S$4,2,1))</f>
        <v>0</v>
      </c>
      <c r="T67" s="85">
        <f t="shared" si="25"/>
        <v>0</v>
      </c>
      <c r="U67" s="47">
        <f t="shared" si="24"/>
        <v>7</v>
      </c>
    </row>
    <row r="68" spans="1:21" x14ac:dyDescent="0.25">
      <c r="A68" s="11">
        <f>VLOOKUP(U63,'TEAM INPUT'!$A$5:$AM$102,32,FALSE)</f>
        <v>7</v>
      </c>
      <c r="B68" s="67" t="str">
        <f>IFERROR(VLOOKUP($A68,LISTS!$A$3:$C$39,2,FALSE),"")</f>
        <v>Superted</v>
      </c>
      <c r="C68" s="11" t="str">
        <f>IFERROR(VLOOKUP($A68,LISTS!$A$3:$C$39,3,FALSE),"")</f>
        <v>Silver</v>
      </c>
      <c r="D68" s="11" t="str">
        <f>IF(_xlfn.XLOOKUP(U63,'TEAM INPUT'!$A$5:$A$102,'TEAM INPUT'!$F$5:$F$102,0)=$A68,"Y","")</f>
        <v/>
      </c>
      <c r="E68" s="11" t="str">
        <f t="shared" si="26"/>
        <v>Wk06</v>
      </c>
      <c r="G68" s="84">
        <f>(SUMIFS('RESULTS INPUT'!$AI:$AI,'RESULTS INPUT'!$I:$I,$A68,'RESULTS INPUT'!$C:$C,G$4)*(IF($D68="Y",2,1)))*(IF($E68=G$4,2,1))</f>
        <v>0</v>
      </c>
      <c r="H68" s="84">
        <f>(SUMIFS('RESULTS INPUT'!$AI:$AI,'RESULTS INPUT'!$I:$I,$A68,'RESULTS INPUT'!$C:$C,H$4)*(IF($D68="Y",2,1)))*(IF($E68=H$4,2,1))</f>
        <v>0</v>
      </c>
      <c r="I68" s="84">
        <f>(SUMIFS('RESULTS INPUT'!$AI:$AI,'RESULTS INPUT'!$I:$I,$A68,'RESULTS INPUT'!$C:$C,I$4)*(IF($D68="Y",2,1)))*(IF($E68=I$4,2,1))</f>
        <v>0</v>
      </c>
      <c r="J68" s="84">
        <f>(SUMIFS('RESULTS INPUT'!$AI:$AI,'RESULTS INPUT'!$I:$I,$A68,'RESULTS INPUT'!$C:$C,J$4)*(IF($D68="Y",2,1)))*(IF($E68=J$4,2,1))</f>
        <v>0</v>
      </c>
      <c r="K68" s="84">
        <f>(SUMIFS('RESULTS INPUT'!$AI:$AI,'RESULTS INPUT'!$I:$I,$A68,'RESULTS INPUT'!$C:$C,K$4)*(IF($D68="Y",2,1)))*(IF($E68=K$4,2,1))</f>
        <v>0</v>
      </c>
      <c r="L68" s="84">
        <f>(SUMIFS('RESULTS INPUT'!$AI:$AI,'RESULTS INPUT'!$I:$I,$A68,'RESULTS INPUT'!$C:$C,L$4)*(IF($D68="Y",2,1)))*(IF($E68=L$4,2,1))</f>
        <v>-40</v>
      </c>
      <c r="M68" s="84">
        <f>(SUMIFS('RESULTS INPUT'!$AI:$AI,'RESULTS INPUT'!$I:$I,$A68,'RESULTS INPUT'!$C:$C,M$4)*(IF($D68="Y",2,1)))*(IF($E68=M$4,2,1))</f>
        <v>0</v>
      </c>
      <c r="N68" s="84">
        <f>(SUMIFS('RESULTS INPUT'!$AI:$AI,'RESULTS INPUT'!$I:$I,$A68,'RESULTS INPUT'!$C:$C,N$4)*(IF($D68="Y",2,1)))*(IF($E68=N$4,2,1))</f>
        <v>0</v>
      </c>
      <c r="O68" s="84">
        <f>(SUMIFS('RESULTS INPUT'!$AI:$AI,'RESULTS INPUT'!$I:$I,$A68,'RESULTS INPUT'!$C:$C,O$4)*(IF($D68="Y",2,1)))*(IF($E68=O$4,2,1))</f>
        <v>0</v>
      </c>
      <c r="P68" s="84">
        <f>(SUMIFS('RESULTS INPUT'!$AI:$AI,'RESULTS INPUT'!$I:$I,$A68,'RESULTS INPUT'!$C:$C,P$4)*(IF($D68="Y",2,1)))*(IF($E68=P$4,2,1))</f>
        <v>0</v>
      </c>
      <c r="Q68" s="84">
        <f>(SUMIFS('RESULTS INPUT'!$AI:$AI,'RESULTS INPUT'!$I:$I,$A68,'RESULTS INPUT'!$C:$C,Q$4)*(IF($D68="Y",2,1)))*(IF($E68=Q$4,2,1))</f>
        <v>0</v>
      </c>
      <c r="R68" s="84">
        <f>(SUMIFS('RESULTS INPUT'!$AI:$AI,'RESULTS INPUT'!$I:$I,$A68,'RESULTS INPUT'!$C:$C,R$4)*(IF($D68="Y",2,1)))*(IF($E68=R$4,2,1))</f>
        <v>0</v>
      </c>
      <c r="S68" s="84">
        <f>(SUMIFS('RESULTS INPUT'!$AI:$AI,'RESULTS INPUT'!$I:$I,$A68,'RESULTS INPUT'!$C:$C,S$4)*(IF($D68="Y",2,1)))*(IF($E68=S$4,2,1))</f>
        <v>0</v>
      </c>
      <c r="T68" s="85">
        <f t="shared" si="25"/>
        <v>-40</v>
      </c>
      <c r="U68" s="47">
        <f t="shared" si="24"/>
        <v>7</v>
      </c>
    </row>
    <row r="69" spans="1:21" ht="15.75" thickBot="1" x14ac:dyDescent="0.3">
      <c r="A69" s="17">
        <f>VLOOKUP(U63,'TEAM INPUT'!$A$5:$AM$102,33,FALSE)</f>
        <v>10</v>
      </c>
      <c r="B69" s="67" t="str">
        <f>IFERROR(VLOOKUP($A69,LISTS!$A$3:$C$39,2,FALSE),"")</f>
        <v>Chown</v>
      </c>
      <c r="C69" s="11" t="str">
        <f>IFERROR(VLOOKUP($A69,LISTS!$A$3:$C$39,3,FALSE),"")</f>
        <v>Bronze</v>
      </c>
      <c r="D69" s="17" t="str">
        <f>IF(_xlfn.XLOOKUP(U63,'TEAM INPUT'!$A$5:$A$102,'TEAM INPUT'!$F$5:$F$102,0)=$A69,"Y","")</f>
        <v/>
      </c>
      <c r="E69" s="17" t="str">
        <f t="shared" si="26"/>
        <v>Wk06</v>
      </c>
      <c r="G69" s="86">
        <f>(SUMIFS('RESULTS INPUT'!$AI:$AI,'RESULTS INPUT'!$I:$I,$A69,'RESULTS INPUT'!$C:$C,G$4)*(IF($D69="Y",2,1)))*(IF($E69=G$4,2,1))</f>
        <v>0</v>
      </c>
      <c r="H69" s="86">
        <f>(SUMIFS('RESULTS INPUT'!$AI:$AI,'RESULTS INPUT'!$I:$I,$A69,'RESULTS INPUT'!$C:$C,H$4)*(IF($D69="Y",2,1)))*(IF($E69=H$4,2,1))</f>
        <v>0</v>
      </c>
      <c r="I69" s="86">
        <f>(SUMIFS('RESULTS INPUT'!$AI:$AI,'RESULTS INPUT'!$I:$I,$A69,'RESULTS INPUT'!$C:$C,I$4)*(IF($D69="Y",2,1)))*(IF($E69=I$4,2,1))</f>
        <v>0</v>
      </c>
      <c r="J69" s="86">
        <f>(SUMIFS('RESULTS INPUT'!$AI:$AI,'RESULTS INPUT'!$I:$I,$A69,'RESULTS INPUT'!$C:$C,J$4)*(IF($D69="Y",2,1)))*(IF($E69=J$4,2,1))</f>
        <v>0</v>
      </c>
      <c r="K69" s="86">
        <f>(SUMIFS('RESULTS INPUT'!$AI:$AI,'RESULTS INPUT'!$I:$I,$A69,'RESULTS INPUT'!$C:$C,K$4)*(IF($D69="Y",2,1)))*(IF($E69=K$4,2,1))</f>
        <v>0</v>
      </c>
      <c r="L69" s="86">
        <f>(SUMIFS('RESULTS INPUT'!$AI:$AI,'RESULTS INPUT'!$I:$I,$A69,'RESULTS INPUT'!$C:$C,L$4)*(IF($D69="Y",2,1)))*(IF($E69=L$4,2,1))</f>
        <v>76</v>
      </c>
      <c r="M69" s="86">
        <f>(SUMIFS('RESULTS INPUT'!$AI:$AI,'RESULTS INPUT'!$I:$I,$A69,'RESULTS INPUT'!$C:$C,M$4)*(IF($D69="Y",2,1)))*(IF($E69=M$4,2,1))</f>
        <v>0</v>
      </c>
      <c r="N69" s="86">
        <f>(SUMIFS('RESULTS INPUT'!$AI:$AI,'RESULTS INPUT'!$I:$I,$A69,'RESULTS INPUT'!$C:$C,N$4)*(IF($D69="Y",2,1)))*(IF($E69=N$4,2,1))</f>
        <v>0</v>
      </c>
      <c r="O69" s="86">
        <f>(SUMIFS('RESULTS INPUT'!$AI:$AI,'RESULTS INPUT'!$I:$I,$A69,'RESULTS INPUT'!$C:$C,O$4)*(IF($D69="Y",2,1)))*(IF($E69=O$4,2,1))</f>
        <v>0</v>
      </c>
      <c r="P69" s="86">
        <f>(SUMIFS('RESULTS INPUT'!$AI:$AI,'RESULTS INPUT'!$I:$I,$A69,'RESULTS INPUT'!$C:$C,P$4)*(IF($D69="Y",2,1)))*(IF($E69=P$4,2,1))</f>
        <v>0</v>
      </c>
      <c r="Q69" s="86">
        <f>(SUMIFS('RESULTS INPUT'!$AI:$AI,'RESULTS INPUT'!$I:$I,$A69,'RESULTS INPUT'!$C:$C,Q$4)*(IF($D69="Y",2,1)))*(IF($E69=Q$4,2,1))</f>
        <v>0</v>
      </c>
      <c r="R69" s="86">
        <f>(SUMIFS('RESULTS INPUT'!$AI:$AI,'RESULTS INPUT'!$I:$I,$A69,'RESULTS INPUT'!$C:$C,R$4)*(IF($D69="Y",2,1)))*(IF($E69=R$4,2,1))</f>
        <v>0</v>
      </c>
      <c r="S69" s="86">
        <f>(SUMIFS('RESULTS INPUT'!$AI:$AI,'RESULTS INPUT'!$I:$I,$A69,'RESULTS INPUT'!$C:$C,S$4)*(IF($D69="Y",2,1)))*(IF($E69=S$4,2,1))</f>
        <v>0</v>
      </c>
      <c r="T69" s="87">
        <f t="shared" si="25"/>
        <v>76</v>
      </c>
      <c r="U69" s="47">
        <f t="shared" si="24"/>
        <v>7</v>
      </c>
    </row>
    <row r="70" spans="1:21" ht="15.75" thickBot="1" x14ac:dyDescent="0.3">
      <c r="A70" s="38" t="str">
        <f>A63&amp;" - TOTAL SCORE"</f>
        <v>AND THAT'S WHAT DEALS WITH YA! - TOTAL SCORE</v>
      </c>
      <c r="B70" s="39"/>
      <c r="C70" s="39"/>
      <c r="D70" s="39"/>
      <c r="E70" s="39"/>
      <c r="G70" s="88">
        <f>SUM(G65:G69)</f>
        <v>0</v>
      </c>
      <c r="H70" s="88">
        <f t="shared" ref="H70:T70" si="27">SUM(H65:H69)</f>
        <v>0</v>
      </c>
      <c r="I70" s="88">
        <f t="shared" si="27"/>
        <v>0</v>
      </c>
      <c r="J70" s="88">
        <f t="shared" si="27"/>
        <v>0</v>
      </c>
      <c r="K70" s="88">
        <f t="shared" si="27"/>
        <v>0</v>
      </c>
      <c r="L70" s="88">
        <f t="shared" si="27"/>
        <v>108</v>
      </c>
      <c r="M70" s="88">
        <f t="shared" si="27"/>
        <v>0</v>
      </c>
      <c r="N70" s="88">
        <f t="shared" si="27"/>
        <v>0</v>
      </c>
      <c r="O70" s="88">
        <f t="shared" si="27"/>
        <v>0</v>
      </c>
      <c r="P70" s="88">
        <f t="shared" si="27"/>
        <v>0</v>
      </c>
      <c r="Q70" s="88">
        <f t="shared" si="27"/>
        <v>0</v>
      </c>
      <c r="R70" s="88">
        <f t="shared" si="27"/>
        <v>0</v>
      </c>
      <c r="S70" s="88">
        <f t="shared" si="27"/>
        <v>0</v>
      </c>
      <c r="T70" s="89">
        <f t="shared" si="27"/>
        <v>108</v>
      </c>
      <c r="U70" s="47">
        <f t="shared" si="24"/>
        <v>7</v>
      </c>
    </row>
    <row r="71" spans="1:21" ht="15.75" thickTop="1" x14ac:dyDescent="0.25"/>
    <row r="73" spans="1:21" ht="15.75" thickBot="1" x14ac:dyDescent="0.3">
      <c r="A73" s="40" t="str">
        <f>UPPER(_xlfn.XLOOKUP(U73,'TEAM INPUT'!$A$5:$A$102,'TEAM INPUT'!$B$5:$B$102,0))</f>
        <v>BROKEBAT MOUNTAIN</v>
      </c>
      <c r="B73" s="41"/>
      <c r="C73" s="41"/>
      <c r="D73" s="41"/>
      <c r="E73" s="41"/>
      <c r="F73" s="41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47">
        <f>U63+1</f>
        <v>8</v>
      </c>
    </row>
    <row r="74" spans="1:21" ht="30" x14ac:dyDescent="0.25">
      <c r="A74" s="42" t="s">
        <v>76</v>
      </c>
      <c r="B74" s="43" t="s">
        <v>20</v>
      </c>
      <c r="C74" s="44" t="s">
        <v>94</v>
      </c>
      <c r="D74" s="45" t="s">
        <v>93</v>
      </c>
      <c r="E74" s="44" t="s">
        <v>91</v>
      </c>
      <c r="G74" s="80" t="s">
        <v>78</v>
      </c>
      <c r="H74" s="80" t="s">
        <v>79</v>
      </c>
      <c r="I74" s="80" t="s">
        <v>80</v>
      </c>
      <c r="J74" s="80" t="s">
        <v>81</v>
      </c>
      <c r="K74" s="80" t="s">
        <v>82</v>
      </c>
      <c r="L74" s="80" t="s">
        <v>83</v>
      </c>
      <c r="M74" s="80" t="s">
        <v>84</v>
      </c>
      <c r="N74" s="80" t="s">
        <v>85</v>
      </c>
      <c r="O74" s="80" t="s">
        <v>86</v>
      </c>
      <c r="P74" s="80" t="s">
        <v>87</v>
      </c>
      <c r="Q74" s="80" t="s">
        <v>88</v>
      </c>
      <c r="R74" s="80" t="s">
        <v>89</v>
      </c>
      <c r="S74" s="80" t="s">
        <v>90</v>
      </c>
      <c r="T74" s="81" t="s">
        <v>98</v>
      </c>
      <c r="U74" s="47">
        <f>U73</f>
        <v>8</v>
      </c>
    </row>
    <row r="75" spans="1:21" x14ac:dyDescent="0.25">
      <c r="A75" s="11">
        <f>VLOOKUP(U73,'TEAM INPUT'!$A$5:$AM$102,29,FALSE)</f>
        <v>1</v>
      </c>
      <c r="B75" s="67" t="str">
        <f>IFERROR(VLOOKUP($A75,LISTS!$A$3:$C$39,2,FALSE),"")</f>
        <v>Logan</v>
      </c>
      <c r="C75" s="11" t="str">
        <f>IFERROR(VLOOKUP($A75,LISTS!$A$3:$C$39,3,FALSE),"")</f>
        <v>Gold</v>
      </c>
      <c r="D75" s="11" t="str">
        <f>IF(_xlfn.XLOOKUP(U73,'TEAM INPUT'!$A$5:$A$102,'TEAM INPUT'!$F$5:$F$102,0)=$A75,"Y","")</f>
        <v/>
      </c>
      <c r="E75" s="11" t="str">
        <f>_xlfn.XLOOKUP(U73,'TEAM INPUT'!$A$5:$A$102,'TEAM INPUT'!$I$5:$I$102,0)</f>
        <v>Wk06</v>
      </c>
      <c r="G75" s="82">
        <f>(SUMIFS('RESULTS INPUT'!$AI:$AI,'RESULTS INPUT'!$I:$I,$A75,'RESULTS INPUT'!$C:$C,G$4)*(IF($D75="Y",2,1)))*(IF($E75=G$4,2,1))</f>
        <v>0</v>
      </c>
      <c r="H75" s="82">
        <f>(SUMIFS('RESULTS INPUT'!$AI:$AI,'RESULTS INPUT'!$I:$I,$A75,'RESULTS INPUT'!$C:$C,H$4)*(IF($D75="Y",2,1)))*(IF($E75=H$4,2,1))</f>
        <v>0</v>
      </c>
      <c r="I75" s="82">
        <f>(SUMIFS('RESULTS INPUT'!$AI:$AI,'RESULTS INPUT'!$I:$I,$A75,'RESULTS INPUT'!$C:$C,I$4)*(IF($D75="Y",2,1)))*(IF($E75=I$4,2,1))</f>
        <v>0</v>
      </c>
      <c r="J75" s="82">
        <f>(SUMIFS('RESULTS INPUT'!$AI:$AI,'RESULTS INPUT'!$I:$I,$A75,'RESULTS INPUT'!$C:$C,J$4)*(IF($D75="Y",2,1)))*(IF($E75=J$4,2,1))</f>
        <v>0</v>
      </c>
      <c r="K75" s="82">
        <f>(SUMIFS('RESULTS INPUT'!$AI:$AI,'RESULTS INPUT'!$I:$I,$A75,'RESULTS INPUT'!$C:$C,K$4)*(IF($D75="Y",2,1)))*(IF($E75=K$4,2,1))</f>
        <v>0</v>
      </c>
      <c r="L75" s="82">
        <f>(SUMIFS('RESULTS INPUT'!$AI:$AI,'RESULTS INPUT'!$I:$I,$A75,'RESULTS INPUT'!$C:$C,L$4)*(IF($D75="Y",2,1)))*(IF($E75=L$4,2,1))</f>
        <v>74</v>
      </c>
      <c r="M75" s="82">
        <f>(SUMIFS('RESULTS INPUT'!$AI:$AI,'RESULTS INPUT'!$I:$I,$A75,'RESULTS INPUT'!$C:$C,M$4)*(IF($D75="Y",2,1)))*(IF($E75=M$4,2,1))</f>
        <v>0</v>
      </c>
      <c r="N75" s="82">
        <f>(SUMIFS('RESULTS INPUT'!$AI:$AI,'RESULTS INPUT'!$I:$I,$A75,'RESULTS INPUT'!$C:$C,N$4)*(IF($D75="Y",2,1)))*(IF($E75=N$4,2,1))</f>
        <v>0</v>
      </c>
      <c r="O75" s="82">
        <f>(SUMIFS('RESULTS INPUT'!$AI:$AI,'RESULTS INPUT'!$I:$I,$A75,'RESULTS INPUT'!$C:$C,O$4)*(IF($D75="Y",2,1)))*(IF($E75=O$4,2,1))</f>
        <v>0</v>
      </c>
      <c r="P75" s="82">
        <f>(SUMIFS('RESULTS INPUT'!$AI:$AI,'RESULTS INPUT'!$I:$I,$A75,'RESULTS INPUT'!$C:$C,P$4)*(IF($D75="Y",2,1)))*(IF($E75=P$4,2,1))</f>
        <v>0</v>
      </c>
      <c r="Q75" s="82">
        <f>(SUMIFS('RESULTS INPUT'!$AI:$AI,'RESULTS INPUT'!$I:$I,$A75,'RESULTS INPUT'!$C:$C,Q$4)*(IF($D75="Y",2,1)))*(IF($E75=Q$4,2,1))</f>
        <v>0</v>
      </c>
      <c r="R75" s="82">
        <f>(SUMIFS('RESULTS INPUT'!$AI:$AI,'RESULTS INPUT'!$I:$I,$A75,'RESULTS INPUT'!$C:$C,R$4)*(IF($D75="Y",2,1)))*(IF($E75=R$4,2,1))</f>
        <v>0</v>
      </c>
      <c r="S75" s="82">
        <f>(SUMIFS('RESULTS INPUT'!$AI:$AI,'RESULTS INPUT'!$I:$I,$A75,'RESULTS INPUT'!$C:$C,S$4)*(IF($D75="Y",2,1)))*(IF($E75=S$4,2,1))</f>
        <v>0</v>
      </c>
      <c r="T75" s="83">
        <f>SUM(G75:S75)</f>
        <v>74</v>
      </c>
      <c r="U75" s="47">
        <f t="shared" ref="U75:U80" si="28">U74</f>
        <v>8</v>
      </c>
    </row>
    <row r="76" spans="1:21" x14ac:dyDescent="0.25">
      <c r="A76" s="11">
        <f>VLOOKUP(U73,'TEAM INPUT'!$A$5:$AM$102,30,FALSE)</f>
        <v>6</v>
      </c>
      <c r="B76" s="67" t="str">
        <f>IFERROR(VLOOKUP($A76,LISTS!$A$3:$C$39,2,FALSE),"")</f>
        <v>Weavers</v>
      </c>
      <c r="C76" s="11" t="str">
        <f>IFERROR(VLOOKUP($A76,LISTS!$A$3:$C$39,3,FALSE),"")</f>
        <v>Silver</v>
      </c>
      <c r="D76" s="11" t="str">
        <f>IF(_xlfn.XLOOKUP(U73,'TEAM INPUT'!$A$5:$A$102,'TEAM INPUT'!$F$5:$F$102,0)=$A76,"Y","")</f>
        <v>Y</v>
      </c>
      <c r="E76" s="11" t="str">
        <f>E75</f>
        <v>Wk06</v>
      </c>
      <c r="G76" s="84">
        <f>(SUMIFS('RESULTS INPUT'!$AI:$AI,'RESULTS INPUT'!$I:$I,$A76,'RESULTS INPUT'!$C:$C,G$4)*(IF($D76="Y",2,1)))*(IF($E76=G$4,2,1))</f>
        <v>0</v>
      </c>
      <c r="H76" s="84">
        <f>(SUMIFS('RESULTS INPUT'!$AI:$AI,'RESULTS INPUT'!$I:$I,$A76,'RESULTS INPUT'!$C:$C,H$4)*(IF($D76="Y",2,1)))*(IF($E76=H$4,2,1))</f>
        <v>0</v>
      </c>
      <c r="I76" s="84">
        <f>(SUMIFS('RESULTS INPUT'!$AI:$AI,'RESULTS INPUT'!$I:$I,$A76,'RESULTS INPUT'!$C:$C,I$4)*(IF($D76="Y",2,1)))*(IF($E76=I$4,2,1))</f>
        <v>0</v>
      </c>
      <c r="J76" s="84">
        <f>(SUMIFS('RESULTS INPUT'!$AI:$AI,'RESULTS INPUT'!$I:$I,$A76,'RESULTS INPUT'!$C:$C,J$4)*(IF($D76="Y",2,1)))*(IF($E76=J$4,2,1))</f>
        <v>0</v>
      </c>
      <c r="K76" s="84">
        <f>(SUMIFS('RESULTS INPUT'!$AI:$AI,'RESULTS INPUT'!$I:$I,$A76,'RESULTS INPUT'!$C:$C,K$4)*(IF($D76="Y",2,1)))*(IF($E76=K$4,2,1))</f>
        <v>0</v>
      </c>
      <c r="L76" s="84">
        <f>(SUMIFS('RESULTS INPUT'!$AI:$AI,'RESULTS INPUT'!$I:$I,$A76,'RESULTS INPUT'!$C:$C,L$4)*(IF($D76="Y",2,1)))*(IF($E76=L$4,2,1))</f>
        <v>-120</v>
      </c>
      <c r="M76" s="84">
        <f>(SUMIFS('RESULTS INPUT'!$AI:$AI,'RESULTS INPUT'!$I:$I,$A76,'RESULTS INPUT'!$C:$C,M$4)*(IF($D76="Y",2,1)))*(IF($E76=M$4,2,1))</f>
        <v>0</v>
      </c>
      <c r="N76" s="84">
        <f>(SUMIFS('RESULTS INPUT'!$AI:$AI,'RESULTS INPUT'!$I:$I,$A76,'RESULTS INPUT'!$C:$C,N$4)*(IF($D76="Y",2,1)))*(IF($E76=N$4,2,1))</f>
        <v>0</v>
      </c>
      <c r="O76" s="84">
        <f>(SUMIFS('RESULTS INPUT'!$AI:$AI,'RESULTS INPUT'!$I:$I,$A76,'RESULTS INPUT'!$C:$C,O$4)*(IF($D76="Y",2,1)))*(IF($E76=O$4,2,1))</f>
        <v>0</v>
      </c>
      <c r="P76" s="84">
        <f>(SUMIFS('RESULTS INPUT'!$AI:$AI,'RESULTS INPUT'!$I:$I,$A76,'RESULTS INPUT'!$C:$C,P$4)*(IF($D76="Y",2,1)))*(IF($E76=P$4,2,1))</f>
        <v>0</v>
      </c>
      <c r="Q76" s="84">
        <f>(SUMIFS('RESULTS INPUT'!$AI:$AI,'RESULTS INPUT'!$I:$I,$A76,'RESULTS INPUT'!$C:$C,Q$4)*(IF($D76="Y",2,1)))*(IF($E76=Q$4,2,1))</f>
        <v>0</v>
      </c>
      <c r="R76" s="84">
        <f>(SUMIFS('RESULTS INPUT'!$AI:$AI,'RESULTS INPUT'!$I:$I,$A76,'RESULTS INPUT'!$C:$C,R$4)*(IF($D76="Y",2,1)))*(IF($E76=R$4,2,1))</f>
        <v>0</v>
      </c>
      <c r="S76" s="84">
        <f>(SUMIFS('RESULTS INPUT'!$AI:$AI,'RESULTS INPUT'!$I:$I,$A76,'RESULTS INPUT'!$C:$C,S$4)*(IF($D76="Y",2,1)))*(IF($E76=S$4,2,1))</f>
        <v>0</v>
      </c>
      <c r="T76" s="85">
        <f t="shared" ref="T76:T79" si="29">SUM(G76:S76)</f>
        <v>-120</v>
      </c>
      <c r="U76" s="47">
        <f t="shared" si="28"/>
        <v>8</v>
      </c>
    </row>
    <row r="77" spans="1:21" x14ac:dyDescent="0.25">
      <c r="A77" s="11">
        <f>VLOOKUP(U73,'TEAM INPUT'!$A$5:$AM$102,31,FALSE)</f>
        <v>11</v>
      </c>
      <c r="B77" s="67" t="str">
        <f>IFERROR(VLOOKUP($A77,LISTS!$A$3:$C$39,2,FALSE),"")</f>
        <v>Minndo</v>
      </c>
      <c r="C77" s="11" t="str">
        <f>IFERROR(VLOOKUP($A77,LISTS!$A$3:$C$39,3,FALSE),"")</f>
        <v>Bronze</v>
      </c>
      <c r="D77" s="11" t="str">
        <f>IF(_xlfn.XLOOKUP(U73,'TEAM INPUT'!$A$5:$A$102,'TEAM INPUT'!$F$5:$F$102,0)=$A77,"Y","")</f>
        <v/>
      </c>
      <c r="E77" s="11" t="str">
        <f t="shared" ref="E77:E79" si="30">E76</f>
        <v>Wk06</v>
      </c>
      <c r="G77" s="84">
        <f>(SUMIFS('RESULTS INPUT'!$AI:$AI,'RESULTS INPUT'!$I:$I,$A77,'RESULTS INPUT'!$C:$C,G$4)*(IF($D77="Y",2,1)))*(IF($E77=G$4,2,1))</f>
        <v>0</v>
      </c>
      <c r="H77" s="84">
        <f>(SUMIFS('RESULTS INPUT'!$AI:$AI,'RESULTS INPUT'!$I:$I,$A77,'RESULTS INPUT'!$C:$C,H$4)*(IF($D77="Y",2,1)))*(IF($E77=H$4,2,1))</f>
        <v>0</v>
      </c>
      <c r="I77" s="84">
        <f>(SUMIFS('RESULTS INPUT'!$AI:$AI,'RESULTS INPUT'!$I:$I,$A77,'RESULTS INPUT'!$C:$C,I$4)*(IF($D77="Y",2,1)))*(IF($E77=I$4,2,1))</f>
        <v>0</v>
      </c>
      <c r="J77" s="84">
        <f>(SUMIFS('RESULTS INPUT'!$AI:$AI,'RESULTS INPUT'!$I:$I,$A77,'RESULTS INPUT'!$C:$C,J$4)*(IF($D77="Y",2,1)))*(IF($E77=J$4,2,1))</f>
        <v>0</v>
      </c>
      <c r="K77" s="84">
        <f>(SUMIFS('RESULTS INPUT'!$AI:$AI,'RESULTS INPUT'!$I:$I,$A77,'RESULTS INPUT'!$C:$C,K$4)*(IF($D77="Y",2,1)))*(IF($E77=K$4,2,1))</f>
        <v>0</v>
      </c>
      <c r="L77" s="84">
        <f>(SUMIFS('RESULTS INPUT'!$AI:$AI,'RESULTS INPUT'!$I:$I,$A77,'RESULTS INPUT'!$C:$C,L$4)*(IF($D77="Y",2,1)))*(IF($E77=L$4,2,1))</f>
        <v>72</v>
      </c>
      <c r="M77" s="84">
        <f>(SUMIFS('RESULTS INPUT'!$AI:$AI,'RESULTS INPUT'!$I:$I,$A77,'RESULTS INPUT'!$C:$C,M$4)*(IF($D77="Y",2,1)))*(IF($E77=M$4,2,1))</f>
        <v>0</v>
      </c>
      <c r="N77" s="84">
        <f>(SUMIFS('RESULTS INPUT'!$AI:$AI,'RESULTS INPUT'!$I:$I,$A77,'RESULTS INPUT'!$C:$C,N$4)*(IF($D77="Y",2,1)))*(IF($E77=N$4,2,1))</f>
        <v>0</v>
      </c>
      <c r="O77" s="84">
        <f>(SUMIFS('RESULTS INPUT'!$AI:$AI,'RESULTS INPUT'!$I:$I,$A77,'RESULTS INPUT'!$C:$C,O$4)*(IF($D77="Y",2,1)))*(IF($E77=O$4,2,1))</f>
        <v>0</v>
      </c>
      <c r="P77" s="84">
        <f>(SUMIFS('RESULTS INPUT'!$AI:$AI,'RESULTS INPUT'!$I:$I,$A77,'RESULTS INPUT'!$C:$C,P$4)*(IF($D77="Y",2,1)))*(IF($E77=P$4,2,1))</f>
        <v>0</v>
      </c>
      <c r="Q77" s="84">
        <f>(SUMIFS('RESULTS INPUT'!$AI:$AI,'RESULTS INPUT'!$I:$I,$A77,'RESULTS INPUT'!$C:$C,Q$4)*(IF($D77="Y",2,1)))*(IF($E77=Q$4,2,1))</f>
        <v>0</v>
      </c>
      <c r="R77" s="84">
        <f>(SUMIFS('RESULTS INPUT'!$AI:$AI,'RESULTS INPUT'!$I:$I,$A77,'RESULTS INPUT'!$C:$C,R$4)*(IF($D77="Y",2,1)))*(IF($E77=R$4,2,1))</f>
        <v>0</v>
      </c>
      <c r="S77" s="84">
        <f>(SUMIFS('RESULTS INPUT'!$AI:$AI,'RESULTS INPUT'!$I:$I,$A77,'RESULTS INPUT'!$C:$C,S$4)*(IF($D77="Y",2,1)))*(IF($E77=S$4,2,1))</f>
        <v>0</v>
      </c>
      <c r="T77" s="85">
        <f t="shared" si="29"/>
        <v>72</v>
      </c>
      <c r="U77" s="47">
        <f t="shared" si="28"/>
        <v>8</v>
      </c>
    </row>
    <row r="78" spans="1:21" x14ac:dyDescent="0.25">
      <c r="A78" s="11">
        <f>VLOOKUP(U73,'TEAM INPUT'!$A$5:$AM$102,32,FALSE)</f>
        <v>12</v>
      </c>
      <c r="B78" s="67" t="str">
        <f>IFERROR(VLOOKUP($A78,LISTS!$A$3:$C$39,2,FALSE),"")</f>
        <v>Bevan Gordon</v>
      </c>
      <c r="C78" s="11" t="str">
        <f>IFERROR(VLOOKUP($A78,LISTS!$A$3:$C$39,3,FALSE),"")</f>
        <v>Bronze</v>
      </c>
      <c r="D78" s="11" t="str">
        <f>IF(_xlfn.XLOOKUP(U73,'TEAM INPUT'!$A$5:$A$102,'TEAM INPUT'!$F$5:$F$102,0)=$A78,"Y","")</f>
        <v/>
      </c>
      <c r="E78" s="11" t="str">
        <f t="shared" si="30"/>
        <v>Wk06</v>
      </c>
      <c r="G78" s="84">
        <f>(SUMIFS('RESULTS INPUT'!$AI:$AI,'RESULTS INPUT'!$I:$I,$A78,'RESULTS INPUT'!$C:$C,G$4)*(IF($D78="Y",2,1)))*(IF($E78=G$4,2,1))</f>
        <v>0</v>
      </c>
      <c r="H78" s="84">
        <f>(SUMIFS('RESULTS INPUT'!$AI:$AI,'RESULTS INPUT'!$I:$I,$A78,'RESULTS INPUT'!$C:$C,H$4)*(IF($D78="Y",2,1)))*(IF($E78=H$4,2,1))</f>
        <v>0</v>
      </c>
      <c r="I78" s="84">
        <f>(SUMIFS('RESULTS INPUT'!$AI:$AI,'RESULTS INPUT'!$I:$I,$A78,'RESULTS INPUT'!$C:$C,I$4)*(IF($D78="Y",2,1)))*(IF($E78=I$4,2,1))</f>
        <v>0</v>
      </c>
      <c r="J78" s="84">
        <f>(SUMIFS('RESULTS INPUT'!$AI:$AI,'RESULTS INPUT'!$I:$I,$A78,'RESULTS INPUT'!$C:$C,J$4)*(IF($D78="Y",2,1)))*(IF($E78=J$4,2,1))</f>
        <v>0</v>
      </c>
      <c r="K78" s="84">
        <f>(SUMIFS('RESULTS INPUT'!$AI:$AI,'RESULTS INPUT'!$I:$I,$A78,'RESULTS INPUT'!$C:$C,K$4)*(IF($D78="Y",2,1)))*(IF($E78=K$4,2,1))</f>
        <v>0</v>
      </c>
      <c r="L78" s="84">
        <f>(SUMIFS('RESULTS INPUT'!$AI:$AI,'RESULTS INPUT'!$I:$I,$A78,'RESULTS INPUT'!$C:$C,L$4)*(IF($D78="Y",2,1)))*(IF($E78=L$4,2,1))</f>
        <v>0</v>
      </c>
      <c r="M78" s="84">
        <f>(SUMIFS('RESULTS INPUT'!$AI:$AI,'RESULTS INPUT'!$I:$I,$A78,'RESULTS INPUT'!$C:$C,M$4)*(IF($D78="Y",2,1)))*(IF($E78=M$4,2,1))</f>
        <v>0</v>
      </c>
      <c r="N78" s="84">
        <f>(SUMIFS('RESULTS INPUT'!$AI:$AI,'RESULTS INPUT'!$I:$I,$A78,'RESULTS INPUT'!$C:$C,N$4)*(IF($D78="Y",2,1)))*(IF($E78=N$4,2,1))</f>
        <v>0</v>
      </c>
      <c r="O78" s="84">
        <f>(SUMIFS('RESULTS INPUT'!$AI:$AI,'RESULTS INPUT'!$I:$I,$A78,'RESULTS INPUT'!$C:$C,O$4)*(IF($D78="Y",2,1)))*(IF($E78=O$4,2,1))</f>
        <v>0</v>
      </c>
      <c r="P78" s="84">
        <f>(SUMIFS('RESULTS INPUT'!$AI:$AI,'RESULTS INPUT'!$I:$I,$A78,'RESULTS INPUT'!$C:$C,P$4)*(IF($D78="Y",2,1)))*(IF($E78=P$4,2,1))</f>
        <v>0</v>
      </c>
      <c r="Q78" s="84">
        <f>(SUMIFS('RESULTS INPUT'!$AI:$AI,'RESULTS INPUT'!$I:$I,$A78,'RESULTS INPUT'!$C:$C,Q$4)*(IF($D78="Y",2,1)))*(IF($E78=Q$4,2,1))</f>
        <v>0</v>
      </c>
      <c r="R78" s="84">
        <f>(SUMIFS('RESULTS INPUT'!$AI:$AI,'RESULTS INPUT'!$I:$I,$A78,'RESULTS INPUT'!$C:$C,R$4)*(IF($D78="Y",2,1)))*(IF($E78=R$4,2,1))</f>
        <v>0</v>
      </c>
      <c r="S78" s="84">
        <f>(SUMIFS('RESULTS INPUT'!$AI:$AI,'RESULTS INPUT'!$I:$I,$A78,'RESULTS INPUT'!$C:$C,S$4)*(IF($D78="Y",2,1)))*(IF($E78=S$4,2,1))</f>
        <v>0</v>
      </c>
      <c r="T78" s="85">
        <f t="shared" si="29"/>
        <v>0</v>
      </c>
      <c r="U78" s="47">
        <f t="shared" si="28"/>
        <v>8</v>
      </c>
    </row>
    <row r="79" spans="1:21" ht="15.75" thickBot="1" x14ac:dyDescent="0.3">
      <c r="A79" s="17">
        <f>VLOOKUP(U73,'TEAM INPUT'!$A$5:$AM$102,33,FALSE)</f>
        <v>10</v>
      </c>
      <c r="B79" s="67" t="str">
        <f>IFERROR(VLOOKUP($A79,LISTS!$A$3:$C$39,2,FALSE),"")</f>
        <v>Chown</v>
      </c>
      <c r="C79" s="11" t="str">
        <f>IFERROR(VLOOKUP($A79,LISTS!$A$3:$C$39,3,FALSE),"")</f>
        <v>Bronze</v>
      </c>
      <c r="D79" s="17" t="str">
        <f>IF(_xlfn.XLOOKUP(U73,'TEAM INPUT'!$A$5:$A$102,'TEAM INPUT'!$F$5:$F$102,0)=$A79,"Y","")</f>
        <v/>
      </c>
      <c r="E79" s="17" t="str">
        <f t="shared" si="30"/>
        <v>Wk06</v>
      </c>
      <c r="G79" s="86">
        <f>(SUMIFS('RESULTS INPUT'!$AI:$AI,'RESULTS INPUT'!$I:$I,$A79,'RESULTS INPUT'!$C:$C,G$4)*(IF($D79="Y",2,1)))*(IF($E79=G$4,2,1))</f>
        <v>0</v>
      </c>
      <c r="H79" s="86">
        <f>(SUMIFS('RESULTS INPUT'!$AI:$AI,'RESULTS INPUT'!$I:$I,$A79,'RESULTS INPUT'!$C:$C,H$4)*(IF($D79="Y",2,1)))*(IF($E79=H$4,2,1))</f>
        <v>0</v>
      </c>
      <c r="I79" s="86">
        <f>(SUMIFS('RESULTS INPUT'!$AI:$AI,'RESULTS INPUT'!$I:$I,$A79,'RESULTS INPUT'!$C:$C,I$4)*(IF($D79="Y",2,1)))*(IF($E79=I$4,2,1))</f>
        <v>0</v>
      </c>
      <c r="J79" s="86">
        <f>(SUMIFS('RESULTS INPUT'!$AI:$AI,'RESULTS INPUT'!$I:$I,$A79,'RESULTS INPUT'!$C:$C,J$4)*(IF($D79="Y",2,1)))*(IF($E79=J$4,2,1))</f>
        <v>0</v>
      </c>
      <c r="K79" s="86">
        <f>(SUMIFS('RESULTS INPUT'!$AI:$AI,'RESULTS INPUT'!$I:$I,$A79,'RESULTS INPUT'!$C:$C,K$4)*(IF($D79="Y",2,1)))*(IF($E79=K$4,2,1))</f>
        <v>0</v>
      </c>
      <c r="L79" s="86">
        <f>(SUMIFS('RESULTS INPUT'!$AI:$AI,'RESULTS INPUT'!$I:$I,$A79,'RESULTS INPUT'!$C:$C,L$4)*(IF($D79="Y",2,1)))*(IF($E79=L$4,2,1))</f>
        <v>76</v>
      </c>
      <c r="M79" s="86">
        <f>(SUMIFS('RESULTS INPUT'!$AI:$AI,'RESULTS INPUT'!$I:$I,$A79,'RESULTS INPUT'!$C:$C,M$4)*(IF($D79="Y",2,1)))*(IF($E79=M$4,2,1))</f>
        <v>0</v>
      </c>
      <c r="N79" s="86">
        <f>(SUMIFS('RESULTS INPUT'!$AI:$AI,'RESULTS INPUT'!$I:$I,$A79,'RESULTS INPUT'!$C:$C,N$4)*(IF($D79="Y",2,1)))*(IF($E79=N$4,2,1))</f>
        <v>0</v>
      </c>
      <c r="O79" s="86">
        <f>(SUMIFS('RESULTS INPUT'!$AI:$AI,'RESULTS INPUT'!$I:$I,$A79,'RESULTS INPUT'!$C:$C,O$4)*(IF($D79="Y",2,1)))*(IF($E79=O$4,2,1))</f>
        <v>0</v>
      </c>
      <c r="P79" s="86">
        <f>(SUMIFS('RESULTS INPUT'!$AI:$AI,'RESULTS INPUT'!$I:$I,$A79,'RESULTS INPUT'!$C:$C,P$4)*(IF($D79="Y",2,1)))*(IF($E79=P$4,2,1))</f>
        <v>0</v>
      </c>
      <c r="Q79" s="86">
        <f>(SUMIFS('RESULTS INPUT'!$AI:$AI,'RESULTS INPUT'!$I:$I,$A79,'RESULTS INPUT'!$C:$C,Q$4)*(IF($D79="Y",2,1)))*(IF($E79=Q$4,2,1))</f>
        <v>0</v>
      </c>
      <c r="R79" s="86">
        <f>(SUMIFS('RESULTS INPUT'!$AI:$AI,'RESULTS INPUT'!$I:$I,$A79,'RESULTS INPUT'!$C:$C,R$4)*(IF($D79="Y",2,1)))*(IF($E79=R$4,2,1))</f>
        <v>0</v>
      </c>
      <c r="S79" s="86">
        <f>(SUMIFS('RESULTS INPUT'!$AI:$AI,'RESULTS INPUT'!$I:$I,$A79,'RESULTS INPUT'!$C:$C,S$4)*(IF($D79="Y",2,1)))*(IF($E79=S$4,2,1))</f>
        <v>0</v>
      </c>
      <c r="T79" s="87">
        <f t="shared" si="29"/>
        <v>76</v>
      </c>
      <c r="U79" s="47">
        <f t="shared" si="28"/>
        <v>8</v>
      </c>
    </row>
    <row r="80" spans="1:21" ht="15.75" thickBot="1" x14ac:dyDescent="0.3">
      <c r="A80" s="38" t="str">
        <f>A73&amp;" - TOTAL SCORE"</f>
        <v>BROKEBAT MOUNTAIN - TOTAL SCORE</v>
      </c>
      <c r="B80" s="39"/>
      <c r="C80" s="39"/>
      <c r="D80" s="39"/>
      <c r="E80" s="39"/>
      <c r="G80" s="88">
        <f>SUM(G75:G79)</f>
        <v>0</v>
      </c>
      <c r="H80" s="88">
        <f t="shared" ref="H80:T80" si="31">SUM(H75:H79)</f>
        <v>0</v>
      </c>
      <c r="I80" s="88">
        <f t="shared" si="31"/>
        <v>0</v>
      </c>
      <c r="J80" s="88">
        <f t="shared" si="31"/>
        <v>0</v>
      </c>
      <c r="K80" s="88">
        <f t="shared" si="31"/>
        <v>0</v>
      </c>
      <c r="L80" s="88">
        <f t="shared" si="31"/>
        <v>102</v>
      </c>
      <c r="M80" s="88">
        <f t="shared" si="31"/>
        <v>0</v>
      </c>
      <c r="N80" s="88">
        <f t="shared" si="31"/>
        <v>0</v>
      </c>
      <c r="O80" s="88">
        <f t="shared" si="31"/>
        <v>0</v>
      </c>
      <c r="P80" s="88">
        <f t="shared" si="31"/>
        <v>0</v>
      </c>
      <c r="Q80" s="88">
        <f t="shared" si="31"/>
        <v>0</v>
      </c>
      <c r="R80" s="88">
        <f t="shared" si="31"/>
        <v>0</v>
      </c>
      <c r="S80" s="88">
        <f t="shared" si="31"/>
        <v>0</v>
      </c>
      <c r="T80" s="89">
        <f t="shared" si="31"/>
        <v>102</v>
      </c>
      <c r="U80" s="47">
        <f t="shared" si="28"/>
        <v>8</v>
      </c>
    </row>
    <row r="81" spans="1:21" ht="15.75" thickTop="1" x14ac:dyDescent="0.25"/>
    <row r="83" spans="1:21" ht="15.75" thickBot="1" x14ac:dyDescent="0.3">
      <c r="A83" s="40" t="str">
        <f>UPPER(_xlfn.XLOOKUP(U83,'TEAM INPUT'!$A$5:$A$102,'TEAM INPUT'!$B$5:$B$102,0))</f>
        <v>HARVEY PENGUIN</v>
      </c>
      <c r="B83" s="41"/>
      <c r="C83" s="41"/>
      <c r="D83" s="41"/>
      <c r="E83" s="41"/>
      <c r="F83" s="41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47">
        <f>U73+1</f>
        <v>9</v>
      </c>
    </row>
    <row r="84" spans="1:21" ht="30" x14ac:dyDescent="0.25">
      <c r="A84" s="42" t="s">
        <v>76</v>
      </c>
      <c r="B84" s="43" t="s">
        <v>20</v>
      </c>
      <c r="C84" s="44" t="s">
        <v>94</v>
      </c>
      <c r="D84" s="45" t="s">
        <v>93</v>
      </c>
      <c r="E84" s="44" t="s">
        <v>91</v>
      </c>
      <c r="G84" s="80" t="s">
        <v>78</v>
      </c>
      <c r="H84" s="80" t="s">
        <v>79</v>
      </c>
      <c r="I84" s="80" t="s">
        <v>80</v>
      </c>
      <c r="J84" s="80" t="s">
        <v>81</v>
      </c>
      <c r="K84" s="80" t="s">
        <v>82</v>
      </c>
      <c r="L84" s="80" t="s">
        <v>83</v>
      </c>
      <c r="M84" s="80" t="s">
        <v>84</v>
      </c>
      <c r="N84" s="80" t="s">
        <v>85</v>
      </c>
      <c r="O84" s="80" t="s">
        <v>86</v>
      </c>
      <c r="P84" s="80" t="s">
        <v>87</v>
      </c>
      <c r="Q84" s="80" t="s">
        <v>88</v>
      </c>
      <c r="R84" s="80" t="s">
        <v>89</v>
      </c>
      <c r="S84" s="80" t="s">
        <v>90</v>
      </c>
      <c r="T84" s="81" t="s">
        <v>98</v>
      </c>
      <c r="U84" s="47">
        <f>U83</f>
        <v>9</v>
      </c>
    </row>
    <row r="85" spans="1:21" x14ac:dyDescent="0.25">
      <c r="A85" s="11">
        <f>VLOOKUP(U83,'TEAM INPUT'!$A$5:$AM$102,29,FALSE)</f>
        <v>1</v>
      </c>
      <c r="B85" s="67" t="str">
        <f>IFERROR(VLOOKUP($A85,LISTS!$A$3:$C$39,2,FALSE),"")</f>
        <v>Logan</v>
      </c>
      <c r="C85" s="11" t="str">
        <f>IFERROR(VLOOKUP($A85,LISTS!$A$3:$C$39,3,FALSE),"")</f>
        <v>Gold</v>
      </c>
      <c r="D85" s="11" t="str">
        <f>IF(_xlfn.XLOOKUP(U83,'TEAM INPUT'!$A$5:$A$102,'TEAM INPUT'!$F$5:$F$102,0)=$A85,"Y","")</f>
        <v>Y</v>
      </c>
      <c r="E85" s="11" t="str">
        <f>_xlfn.XLOOKUP(U83,'TEAM INPUT'!$A$5:$A$102,'TEAM INPUT'!$I$5:$I$102,0)</f>
        <v>Wk06</v>
      </c>
      <c r="G85" s="82">
        <f>(SUMIFS('RESULTS INPUT'!$AI:$AI,'RESULTS INPUT'!$I:$I,$A85,'RESULTS INPUT'!$C:$C,G$4)*(IF($D85="Y",2,1)))*(IF($E85=G$4,2,1))</f>
        <v>0</v>
      </c>
      <c r="H85" s="82">
        <f>(SUMIFS('RESULTS INPUT'!$AI:$AI,'RESULTS INPUT'!$I:$I,$A85,'RESULTS INPUT'!$C:$C,H$4)*(IF($D85="Y",2,1)))*(IF($E85=H$4,2,1))</f>
        <v>0</v>
      </c>
      <c r="I85" s="82">
        <f>(SUMIFS('RESULTS INPUT'!$AI:$AI,'RESULTS INPUT'!$I:$I,$A85,'RESULTS INPUT'!$C:$C,I$4)*(IF($D85="Y",2,1)))*(IF($E85=I$4,2,1))</f>
        <v>0</v>
      </c>
      <c r="J85" s="82">
        <f>(SUMIFS('RESULTS INPUT'!$AI:$AI,'RESULTS INPUT'!$I:$I,$A85,'RESULTS INPUT'!$C:$C,J$4)*(IF($D85="Y",2,1)))*(IF($E85=J$4,2,1))</f>
        <v>0</v>
      </c>
      <c r="K85" s="82">
        <f>(SUMIFS('RESULTS INPUT'!$AI:$AI,'RESULTS INPUT'!$I:$I,$A85,'RESULTS INPUT'!$C:$C,K$4)*(IF($D85="Y",2,1)))*(IF($E85=K$4,2,1))</f>
        <v>0</v>
      </c>
      <c r="L85" s="82">
        <f>(SUMIFS('RESULTS INPUT'!$AI:$AI,'RESULTS INPUT'!$I:$I,$A85,'RESULTS INPUT'!$C:$C,L$4)*(IF($D85="Y",2,1)))*(IF($E85=L$4,2,1))</f>
        <v>148</v>
      </c>
      <c r="M85" s="82">
        <f>(SUMIFS('RESULTS INPUT'!$AI:$AI,'RESULTS INPUT'!$I:$I,$A85,'RESULTS INPUT'!$C:$C,M$4)*(IF($D85="Y",2,1)))*(IF($E85=M$4,2,1))</f>
        <v>0</v>
      </c>
      <c r="N85" s="82">
        <f>(SUMIFS('RESULTS INPUT'!$AI:$AI,'RESULTS INPUT'!$I:$I,$A85,'RESULTS INPUT'!$C:$C,N$4)*(IF($D85="Y",2,1)))*(IF($E85=N$4,2,1))</f>
        <v>0</v>
      </c>
      <c r="O85" s="82">
        <f>(SUMIFS('RESULTS INPUT'!$AI:$AI,'RESULTS INPUT'!$I:$I,$A85,'RESULTS INPUT'!$C:$C,O$4)*(IF($D85="Y",2,1)))*(IF($E85=O$4,2,1))</f>
        <v>0</v>
      </c>
      <c r="P85" s="82">
        <f>(SUMIFS('RESULTS INPUT'!$AI:$AI,'RESULTS INPUT'!$I:$I,$A85,'RESULTS INPUT'!$C:$C,P$4)*(IF($D85="Y",2,1)))*(IF($E85=P$4,2,1))</f>
        <v>0</v>
      </c>
      <c r="Q85" s="82">
        <f>(SUMIFS('RESULTS INPUT'!$AI:$AI,'RESULTS INPUT'!$I:$I,$A85,'RESULTS INPUT'!$C:$C,Q$4)*(IF($D85="Y",2,1)))*(IF($E85=Q$4,2,1))</f>
        <v>0</v>
      </c>
      <c r="R85" s="82">
        <f>(SUMIFS('RESULTS INPUT'!$AI:$AI,'RESULTS INPUT'!$I:$I,$A85,'RESULTS INPUT'!$C:$C,R$4)*(IF($D85="Y",2,1)))*(IF($E85=R$4,2,1))</f>
        <v>0</v>
      </c>
      <c r="S85" s="82">
        <f>(SUMIFS('RESULTS INPUT'!$AI:$AI,'RESULTS INPUT'!$I:$I,$A85,'RESULTS INPUT'!$C:$C,S$4)*(IF($D85="Y",2,1)))*(IF($E85=S$4,2,1))</f>
        <v>0</v>
      </c>
      <c r="T85" s="83">
        <f>SUM(G85:S85)</f>
        <v>148</v>
      </c>
      <c r="U85" s="47">
        <f t="shared" ref="U85:U90" si="32">U84</f>
        <v>9</v>
      </c>
    </row>
    <row r="86" spans="1:21" x14ac:dyDescent="0.25">
      <c r="A86" s="11">
        <f>VLOOKUP(U83,'TEAM INPUT'!$A$5:$AM$102,30,FALSE)</f>
        <v>6</v>
      </c>
      <c r="B86" s="67" t="str">
        <f>IFERROR(VLOOKUP($A86,LISTS!$A$3:$C$39,2,FALSE),"")</f>
        <v>Weavers</v>
      </c>
      <c r="C86" s="11" t="str">
        <f>IFERROR(VLOOKUP($A86,LISTS!$A$3:$C$39,3,FALSE),"")</f>
        <v>Silver</v>
      </c>
      <c r="D86" s="11" t="str">
        <f>IF(_xlfn.XLOOKUP(U83,'TEAM INPUT'!$A$5:$A$102,'TEAM INPUT'!$F$5:$F$102,0)=$A86,"Y","")</f>
        <v/>
      </c>
      <c r="E86" s="11" t="str">
        <f>E85</f>
        <v>Wk06</v>
      </c>
      <c r="G86" s="84">
        <f>(SUMIFS('RESULTS INPUT'!$AI:$AI,'RESULTS INPUT'!$I:$I,$A86,'RESULTS INPUT'!$C:$C,G$4)*(IF($D86="Y",2,1)))*(IF($E86=G$4,2,1))</f>
        <v>0</v>
      </c>
      <c r="H86" s="84">
        <f>(SUMIFS('RESULTS INPUT'!$AI:$AI,'RESULTS INPUT'!$I:$I,$A86,'RESULTS INPUT'!$C:$C,H$4)*(IF($D86="Y",2,1)))*(IF($E86=H$4,2,1))</f>
        <v>0</v>
      </c>
      <c r="I86" s="84">
        <f>(SUMIFS('RESULTS INPUT'!$AI:$AI,'RESULTS INPUT'!$I:$I,$A86,'RESULTS INPUT'!$C:$C,I$4)*(IF($D86="Y",2,1)))*(IF($E86=I$4,2,1))</f>
        <v>0</v>
      </c>
      <c r="J86" s="84">
        <f>(SUMIFS('RESULTS INPUT'!$AI:$AI,'RESULTS INPUT'!$I:$I,$A86,'RESULTS INPUT'!$C:$C,J$4)*(IF($D86="Y",2,1)))*(IF($E86=J$4,2,1))</f>
        <v>0</v>
      </c>
      <c r="K86" s="84">
        <f>(SUMIFS('RESULTS INPUT'!$AI:$AI,'RESULTS INPUT'!$I:$I,$A86,'RESULTS INPUT'!$C:$C,K$4)*(IF($D86="Y",2,1)))*(IF($E86=K$4,2,1))</f>
        <v>0</v>
      </c>
      <c r="L86" s="84">
        <f>(SUMIFS('RESULTS INPUT'!$AI:$AI,'RESULTS INPUT'!$I:$I,$A86,'RESULTS INPUT'!$C:$C,L$4)*(IF($D86="Y",2,1)))*(IF($E86=L$4,2,1))</f>
        <v>-60</v>
      </c>
      <c r="M86" s="84">
        <f>(SUMIFS('RESULTS INPUT'!$AI:$AI,'RESULTS INPUT'!$I:$I,$A86,'RESULTS INPUT'!$C:$C,M$4)*(IF($D86="Y",2,1)))*(IF($E86=M$4,2,1))</f>
        <v>0</v>
      </c>
      <c r="N86" s="84">
        <f>(SUMIFS('RESULTS INPUT'!$AI:$AI,'RESULTS INPUT'!$I:$I,$A86,'RESULTS INPUT'!$C:$C,N$4)*(IF($D86="Y",2,1)))*(IF($E86=N$4,2,1))</f>
        <v>0</v>
      </c>
      <c r="O86" s="84">
        <f>(SUMIFS('RESULTS INPUT'!$AI:$AI,'RESULTS INPUT'!$I:$I,$A86,'RESULTS INPUT'!$C:$C,O$4)*(IF($D86="Y",2,1)))*(IF($E86=O$4,2,1))</f>
        <v>0</v>
      </c>
      <c r="P86" s="84">
        <f>(SUMIFS('RESULTS INPUT'!$AI:$AI,'RESULTS INPUT'!$I:$I,$A86,'RESULTS INPUT'!$C:$C,P$4)*(IF($D86="Y",2,1)))*(IF($E86=P$4,2,1))</f>
        <v>0</v>
      </c>
      <c r="Q86" s="84">
        <f>(SUMIFS('RESULTS INPUT'!$AI:$AI,'RESULTS INPUT'!$I:$I,$A86,'RESULTS INPUT'!$C:$C,Q$4)*(IF($D86="Y",2,1)))*(IF($E86=Q$4,2,1))</f>
        <v>0</v>
      </c>
      <c r="R86" s="84">
        <f>(SUMIFS('RESULTS INPUT'!$AI:$AI,'RESULTS INPUT'!$I:$I,$A86,'RESULTS INPUT'!$C:$C,R$4)*(IF($D86="Y",2,1)))*(IF($E86=R$4,2,1))</f>
        <v>0</v>
      </c>
      <c r="S86" s="84">
        <f>(SUMIFS('RESULTS INPUT'!$AI:$AI,'RESULTS INPUT'!$I:$I,$A86,'RESULTS INPUT'!$C:$C,S$4)*(IF($D86="Y",2,1)))*(IF($E86=S$4,2,1))</f>
        <v>0</v>
      </c>
      <c r="T86" s="85">
        <f t="shared" ref="T86:T89" si="33">SUM(G86:S86)</f>
        <v>-60</v>
      </c>
      <c r="U86" s="47">
        <f t="shared" si="32"/>
        <v>9</v>
      </c>
    </row>
    <row r="87" spans="1:21" x14ac:dyDescent="0.25">
      <c r="A87" s="11">
        <f>VLOOKUP(U83,'TEAM INPUT'!$A$5:$AM$102,31,FALSE)</f>
        <v>11</v>
      </c>
      <c r="B87" s="67" t="str">
        <f>IFERROR(VLOOKUP($A87,LISTS!$A$3:$C$39,2,FALSE),"")</f>
        <v>Minndo</v>
      </c>
      <c r="C87" s="11" t="str">
        <f>IFERROR(VLOOKUP($A87,LISTS!$A$3:$C$39,3,FALSE),"")</f>
        <v>Bronze</v>
      </c>
      <c r="D87" s="11" t="str">
        <f>IF(_xlfn.XLOOKUP(U83,'TEAM INPUT'!$A$5:$A$102,'TEAM INPUT'!$F$5:$F$102,0)=$A87,"Y","")</f>
        <v/>
      </c>
      <c r="E87" s="11" t="str">
        <f t="shared" ref="E87:E89" si="34">E86</f>
        <v>Wk06</v>
      </c>
      <c r="G87" s="84">
        <f>(SUMIFS('RESULTS INPUT'!$AI:$AI,'RESULTS INPUT'!$I:$I,$A87,'RESULTS INPUT'!$C:$C,G$4)*(IF($D87="Y",2,1)))*(IF($E87=G$4,2,1))</f>
        <v>0</v>
      </c>
      <c r="H87" s="84">
        <f>(SUMIFS('RESULTS INPUT'!$AI:$AI,'RESULTS INPUT'!$I:$I,$A87,'RESULTS INPUT'!$C:$C,H$4)*(IF($D87="Y",2,1)))*(IF($E87=H$4,2,1))</f>
        <v>0</v>
      </c>
      <c r="I87" s="84">
        <f>(SUMIFS('RESULTS INPUT'!$AI:$AI,'RESULTS INPUT'!$I:$I,$A87,'RESULTS INPUT'!$C:$C,I$4)*(IF($D87="Y",2,1)))*(IF($E87=I$4,2,1))</f>
        <v>0</v>
      </c>
      <c r="J87" s="84">
        <f>(SUMIFS('RESULTS INPUT'!$AI:$AI,'RESULTS INPUT'!$I:$I,$A87,'RESULTS INPUT'!$C:$C,J$4)*(IF($D87="Y",2,1)))*(IF($E87=J$4,2,1))</f>
        <v>0</v>
      </c>
      <c r="K87" s="84">
        <f>(SUMIFS('RESULTS INPUT'!$AI:$AI,'RESULTS INPUT'!$I:$I,$A87,'RESULTS INPUT'!$C:$C,K$4)*(IF($D87="Y",2,1)))*(IF($E87=K$4,2,1))</f>
        <v>0</v>
      </c>
      <c r="L87" s="84">
        <f>(SUMIFS('RESULTS INPUT'!$AI:$AI,'RESULTS INPUT'!$I:$I,$A87,'RESULTS INPUT'!$C:$C,L$4)*(IF($D87="Y",2,1)))*(IF($E87=L$4,2,1))</f>
        <v>72</v>
      </c>
      <c r="M87" s="84">
        <f>(SUMIFS('RESULTS INPUT'!$AI:$AI,'RESULTS INPUT'!$I:$I,$A87,'RESULTS INPUT'!$C:$C,M$4)*(IF($D87="Y",2,1)))*(IF($E87=M$4,2,1))</f>
        <v>0</v>
      </c>
      <c r="N87" s="84">
        <f>(SUMIFS('RESULTS INPUT'!$AI:$AI,'RESULTS INPUT'!$I:$I,$A87,'RESULTS INPUT'!$C:$C,N$4)*(IF($D87="Y",2,1)))*(IF($E87=N$4,2,1))</f>
        <v>0</v>
      </c>
      <c r="O87" s="84">
        <f>(SUMIFS('RESULTS INPUT'!$AI:$AI,'RESULTS INPUT'!$I:$I,$A87,'RESULTS INPUT'!$C:$C,O$4)*(IF($D87="Y",2,1)))*(IF($E87=O$4,2,1))</f>
        <v>0</v>
      </c>
      <c r="P87" s="84">
        <f>(SUMIFS('RESULTS INPUT'!$AI:$AI,'RESULTS INPUT'!$I:$I,$A87,'RESULTS INPUT'!$C:$C,P$4)*(IF($D87="Y",2,1)))*(IF($E87=P$4,2,1))</f>
        <v>0</v>
      </c>
      <c r="Q87" s="84">
        <f>(SUMIFS('RESULTS INPUT'!$AI:$AI,'RESULTS INPUT'!$I:$I,$A87,'RESULTS INPUT'!$C:$C,Q$4)*(IF($D87="Y",2,1)))*(IF($E87=Q$4,2,1))</f>
        <v>0</v>
      </c>
      <c r="R87" s="84">
        <f>(SUMIFS('RESULTS INPUT'!$AI:$AI,'RESULTS INPUT'!$I:$I,$A87,'RESULTS INPUT'!$C:$C,R$4)*(IF($D87="Y",2,1)))*(IF($E87=R$4,2,1))</f>
        <v>0</v>
      </c>
      <c r="S87" s="84">
        <f>(SUMIFS('RESULTS INPUT'!$AI:$AI,'RESULTS INPUT'!$I:$I,$A87,'RESULTS INPUT'!$C:$C,S$4)*(IF($D87="Y",2,1)))*(IF($E87=S$4,2,1))</f>
        <v>0</v>
      </c>
      <c r="T87" s="85">
        <f t="shared" si="33"/>
        <v>72</v>
      </c>
      <c r="U87" s="47">
        <f t="shared" si="32"/>
        <v>9</v>
      </c>
    </row>
    <row r="88" spans="1:21" x14ac:dyDescent="0.25">
      <c r="A88" s="11">
        <f>VLOOKUP(U83,'TEAM INPUT'!$A$5:$AM$102,32,FALSE)</f>
        <v>7</v>
      </c>
      <c r="B88" s="67" t="str">
        <f>IFERROR(VLOOKUP($A88,LISTS!$A$3:$C$39,2,FALSE),"")</f>
        <v>Superted</v>
      </c>
      <c r="C88" s="11" t="str">
        <f>IFERROR(VLOOKUP($A88,LISTS!$A$3:$C$39,3,FALSE),"")</f>
        <v>Silver</v>
      </c>
      <c r="D88" s="11" t="str">
        <f>IF(_xlfn.XLOOKUP(U83,'TEAM INPUT'!$A$5:$A$102,'TEAM INPUT'!$F$5:$F$102,0)=$A88,"Y","")</f>
        <v/>
      </c>
      <c r="E88" s="11" t="str">
        <f t="shared" si="34"/>
        <v>Wk06</v>
      </c>
      <c r="G88" s="84">
        <f>(SUMIFS('RESULTS INPUT'!$AI:$AI,'RESULTS INPUT'!$I:$I,$A88,'RESULTS INPUT'!$C:$C,G$4)*(IF($D88="Y",2,1)))*(IF($E88=G$4,2,1))</f>
        <v>0</v>
      </c>
      <c r="H88" s="84">
        <f>(SUMIFS('RESULTS INPUT'!$AI:$AI,'RESULTS INPUT'!$I:$I,$A88,'RESULTS INPUT'!$C:$C,H$4)*(IF($D88="Y",2,1)))*(IF($E88=H$4,2,1))</f>
        <v>0</v>
      </c>
      <c r="I88" s="84">
        <f>(SUMIFS('RESULTS INPUT'!$AI:$AI,'RESULTS INPUT'!$I:$I,$A88,'RESULTS INPUT'!$C:$C,I$4)*(IF($D88="Y",2,1)))*(IF($E88=I$4,2,1))</f>
        <v>0</v>
      </c>
      <c r="J88" s="84">
        <f>(SUMIFS('RESULTS INPUT'!$AI:$AI,'RESULTS INPUT'!$I:$I,$A88,'RESULTS INPUT'!$C:$C,J$4)*(IF($D88="Y",2,1)))*(IF($E88=J$4,2,1))</f>
        <v>0</v>
      </c>
      <c r="K88" s="84">
        <f>(SUMIFS('RESULTS INPUT'!$AI:$AI,'RESULTS INPUT'!$I:$I,$A88,'RESULTS INPUT'!$C:$C,K$4)*(IF($D88="Y",2,1)))*(IF($E88=K$4,2,1))</f>
        <v>0</v>
      </c>
      <c r="L88" s="84">
        <f>(SUMIFS('RESULTS INPUT'!$AI:$AI,'RESULTS INPUT'!$I:$I,$A88,'RESULTS INPUT'!$C:$C,L$4)*(IF($D88="Y",2,1)))*(IF($E88=L$4,2,1))</f>
        <v>-40</v>
      </c>
      <c r="M88" s="84">
        <f>(SUMIFS('RESULTS INPUT'!$AI:$AI,'RESULTS INPUT'!$I:$I,$A88,'RESULTS INPUT'!$C:$C,M$4)*(IF($D88="Y",2,1)))*(IF($E88=M$4,2,1))</f>
        <v>0</v>
      </c>
      <c r="N88" s="84">
        <f>(SUMIFS('RESULTS INPUT'!$AI:$AI,'RESULTS INPUT'!$I:$I,$A88,'RESULTS INPUT'!$C:$C,N$4)*(IF($D88="Y",2,1)))*(IF($E88=N$4,2,1))</f>
        <v>0</v>
      </c>
      <c r="O88" s="84">
        <f>(SUMIFS('RESULTS INPUT'!$AI:$AI,'RESULTS INPUT'!$I:$I,$A88,'RESULTS INPUT'!$C:$C,O$4)*(IF($D88="Y",2,1)))*(IF($E88=O$4,2,1))</f>
        <v>0</v>
      </c>
      <c r="P88" s="84">
        <f>(SUMIFS('RESULTS INPUT'!$AI:$AI,'RESULTS INPUT'!$I:$I,$A88,'RESULTS INPUT'!$C:$C,P$4)*(IF($D88="Y",2,1)))*(IF($E88=P$4,2,1))</f>
        <v>0</v>
      </c>
      <c r="Q88" s="84">
        <f>(SUMIFS('RESULTS INPUT'!$AI:$AI,'RESULTS INPUT'!$I:$I,$A88,'RESULTS INPUT'!$C:$C,Q$4)*(IF($D88="Y",2,1)))*(IF($E88=Q$4,2,1))</f>
        <v>0</v>
      </c>
      <c r="R88" s="84">
        <f>(SUMIFS('RESULTS INPUT'!$AI:$AI,'RESULTS INPUT'!$I:$I,$A88,'RESULTS INPUT'!$C:$C,R$4)*(IF($D88="Y",2,1)))*(IF($E88=R$4,2,1))</f>
        <v>0</v>
      </c>
      <c r="S88" s="84">
        <f>(SUMIFS('RESULTS INPUT'!$AI:$AI,'RESULTS INPUT'!$I:$I,$A88,'RESULTS INPUT'!$C:$C,S$4)*(IF($D88="Y",2,1)))*(IF($E88=S$4,2,1))</f>
        <v>0</v>
      </c>
      <c r="T88" s="85">
        <f t="shared" si="33"/>
        <v>-40</v>
      </c>
      <c r="U88" s="47">
        <f t="shared" si="32"/>
        <v>9</v>
      </c>
    </row>
    <row r="89" spans="1:21" ht="15.75" thickBot="1" x14ac:dyDescent="0.3">
      <c r="A89" s="17">
        <f>VLOOKUP(U83,'TEAM INPUT'!$A$5:$AM$102,33,FALSE)</f>
        <v>10</v>
      </c>
      <c r="B89" s="67" t="str">
        <f>IFERROR(VLOOKUP($A89,LISTS!$A$3:$C$39,2,FALSE),"")</f>
        <v>Chown</v>
      </c>
      <c r="C89" s="11" t="str">
        <f>IFERROR(VLOOKUP($A89,LISTS!$A$3:$C$39,3,FALSE),"")</f>
        <v>Bronze</v>
      </c>
      <c r="D89" s="17" t="str">
        <f>IF(_xlfn.XLOOKUP(U83,'TEAM INPUT'!$A$5:$A$102,'TEAM INPUT'!$F$5:$F$102,0)=$A89,"Y","")</f>
        <v/>
      </c>
      <c r="E89" s="17" t="str">
        <f t="shared" si="34"/>
        <v>Wk06</v>
      </c>
      <c r="G89" s="86">
        <f>(SUMIFS('RESULTS INPUT'!$AI:$AI,'RESULTS INPUT'!$I:$I,$A89,'RESULTS INPUT'!$C:$C,G$4)*(IF($D89="Y",2,1)))*(IF($E89=G$4,2,1))</f>
        <v>0</v>
      </c>
      <c r="H89" s="86">
        <f>(SUMIFS('RESULTS INPUT'!$AI:$AI,'RESULTS INPUT'!$I:$I,$A89,'RESULTS INPUT'!$C:$C,H$4)*(IF($D89="Y",2,1)))*(IF($E89=H$4,2,1))</f>
        <v>0</v>
      </c>
      <c r="I89" s="86">
        <f>(SUMIFS('RESULTS INPUT'!$AI:$AI,'RESULTS INPUT'!$I:$I,$A89,'RESULTS INPUT'!$C:$C,I$4)*(IF($D89="Y",2,1)))*(IF($E89=I$4,2,1))</f>
        <v>0</v>
      </c>
      <c r="J89" s="86">
        <f>(SUMIFS('RESULTS INPUT'!$AI:$AI,'RESULTS INPUT'!$I:$I,$A89,'RESULTS INPUT'!$C:$C,J$4)*(IF($D89="Y",2,1)))*(IF($E89=J$4,2,1))</f>
        <v>0</v>
      </c>
      <c r="K89" s="86">
        <f>(SUMIFS('RESULTS INPUT'!$AI:$AI,'RESULTS INPUT'!$I:$I,$A89,'RESULTS INPUT'!$C:$C,K$4)*(IF($D89="Y",2,1)))*(IF($E89=K$4,2,1))</f>
        <v>0</v>
      </c>
      <c r="L89" s="86">
        <f>(SUMIFS('RESULTS INPUT'!$AI:$AI,'RESULTS INPUT'!$I:$I,$A89,'RESULTS INPUT'!$C:$C,L$4)*(IF($D89="Y",2,1)))*(IF($E89=L$4,2,1))</f>
        <v>76</v>
      </c>
      <c r="M89" s="86">
        <f>(SUMIFS('RESULTS INPUT'!$AI:$AI,'RESULTS INPUT'!$I:$I,$A89,'RESULTS INPUT'!$C:$C,M$4)*(IF($D89="Y",2,1)))*(IF($E89=M$4,2,1))</f>
        <v>0</v>
      </c>
      <c r="N89" s="86">
        <f>(SUMIFS('RESULTS INPUT'!$AI:$AI,'RESULTS INPUT'!$I:$I,$A89,'RESULTS INPUT'!$C:$C,N$4)*(IF($D89="Y",2,1)))*(IF($E89=N$4,2,1))</f>
        <v>0</v>
      </c>
      <c r="O89" s="86">
        <f>(SUMIFS('RESULTS INPUT'!$AI:$AI,'RESULTS INPUT'!$I:$I,$A89,'RESULTS INPUT'!$C:$C,O$4)*(IF($D89="Y",2,1)))*(IF($E89=O$4,2,1))</f>
        <v>0</v>
      </c>
      <c r="P89" s="86">
        <f>(SUMIFS('RESULTS INPUT'!$AI:$AI,'RESULTS INPUT'!$I:$I,$A89,'RESULTS INPUT'!$C:$C,P$4)*(IF($D89="Y",2,1)))*(IF($E89=P$4,2,1))</f>
        <v>0</v>
      </c>
      <c r="Q89" s="86">
        <f>(SUMIFS('RESULTS INPUT'!$AI:$AI,'RESULTS INPUT'!$I:$I,$A89,'RESULTS INPUT'!$C:$C,Q$4)*(IF($D89="Y",2,1)))*(IF($E89=Q$4,2,1))</f>
        <v>0</v>
      </c>
      <c r="R89" s="86">
        <f>(SUMIFS('RESULTS INPUT'!$AI:$AI,'RESULTS INPUT'!$I:$I,$A89,'RESULTS INPUT'!$C:$C,R$4)*(IF($D89="Y",2,1)))*(IF($E89=R$4,2,1))</f>
        <v>0</v>
      </c>
      <c r="S89" s="86">
        <f>(SUMIFS('RESULTS INPUT'!$AI:$AI,'RESULTS INPUT'!$I:$I,$A89,'RESULTS INPUT'!$C:$C,S$4)*(IF($D89="Y",2,1)))*(IF($E89=S$4,2,1))</f>
        <v>0</v>
      </c>
      <c r="T89" s="87">
        <f t="shared" si="33"/>
        <v>76</v>
      </c>
      <c r="U89" s="47">
        <f t="shared" si="32"/>
        <v>9</v>
      </c>
    </row>
    <row r="90" spans="1:21" ht="15.75" thickBot="1" x14ac:dyDescent="0.3">
      <c r="A90" s="38" t="str">
        <f>A83&amp;" - TOTAL SCORE"</f>
        <v>HARVEY PENGUIN - TOTAL SCORE</v>
      </c>
      <c r="B90" s="39"/>
      <c r="C90" s="39"/>
      <c r="D90" s="39"/>
      <c r="E90" s="39"/>
      <c r="G90" s="88">
        <f>SUM(G85:G89)</f>
        <v>0</v>
      </c>
      <c r="H90" s="88">
        <f t="shared" ref="H90:T90" si="35">SUM(H85:H89)</f>
        <v>0</v>
      </c>
      <c r="I90" s="88">
        <f t="shared" si="35"/>
        <v>0</v>
      </c>
      <c r="J90" s="88">
        <f t="shared" si="35"/>
        <v>0</v>
      </c>
      <c r="K90" s="88">
        <f t="shared" si="35"/>
        <v>0</v>
      </c>
      <c r="L90" s="88">
        <f t="shared" si="35"/>
        <v>196</v>
      </c>
      <c r="M90" s="88">
        <f t="shared" si="35"/>
        <v>0</v>
      </c>
      <c r="N90" s="88">
        <f t="shared" si="35"/>
        <v>0</v>
      </c>
      <c r="O90" s="88">
        <f t="shared" si="35"/>
        <v>0</v>
      </c>
      <c r="P90" s="88">
        <f t="shared" si="35"/>
        <v>0</v>
      </c>
      <c r="Q90" s="88">
        <f t="shared" si="35"/>
        <v>0</v>
      </c>
      <c r="R90" s="88">
        <f t="shared" si="35"/>
        <v>0</v>
      </c>
      <c r="S90" s="88">
        <f t="shared" si="35"/>
        <v>0</v>
      </c>
      <c r="T90" s="89">
        <f t="shared" si="35"/>
        <v>196</v>
      </c>
      <c r="U90" s="47">
        <f t="shared" si="32"/>
        <v>9</v>
      </c>
    </row>
    <row r="91" spans="1:21" ht="15.75" thickTop="1" x14ac:dyDescent="0.25"/>
    <row r="93" spans="1:21" ht="15.75" thickBot="1" x14ac:dyDescent="0.3">
      <c r="A93" s="40" t="str">
        <f>UPPER(_xlfn.XLOOKUP(U93,'TEAM INPUT'!$A$5:$A$102,'TEAM INPUT'!$B$5:$B$102,0))</f>
        <v>MIST ROLLING 23</v>
      </c>
      <c r="B93" s="41"/>
      <c r="C93" s="41"/>
      <c r="D93" s="41"/>
      <c r="E93" s="41"/>
      <c r="F93" s="41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47">
        <f>U83+1</f>
        <v>10</v>
      </c>
    </row>
    <row r="94" spans="1:21" ht="30" x14ac:dyDescent="0.25">
      <c r="A94" s="42" t="s">
        <v>76</v>
      </c>
      <c r="B94" s="43" t="s">
        <v>20</v>
      </c>
      <c r="C94" s="44" t="s">
        <v>94</v>
      </c>
      <c r="D94" s="45" t="s">
        <v>93</v>
      </c>
      <c r="E94" s="44" t="s">
        <v>91</v>
      </c>
      <c r="G94" s="80" t="s">
        <v>78</v>
      </c>
      <c r="H94" s="80" t="s">
        <v>79</v>
      </c>
      <c r="I94" s="80" t="s">
        <v>80</v>
      </c>
      <c r="J94" s="80" t="s">
        <v>81</v>
      </c>
      <c r="K94" s="80" t="s">
        <v>82</v>
      </c>
      <c r="L94" s="80" t="s">
        <v>83</v>
      </c>
      <c r="M94" s="80" t="s">
        <v>84</v>
      </c>
      <c r="N94" s="80" t="s">
        <v>85</v>
      </c>
      <c r="O94" s="80" t="s">
        <v>86</v>
      </c>
      <c r="P94" s="80" t="s">
        <v>87</v>
      </c>
      <c r="Q94" s="80" t="s">
        <v>88</v>
      </c>
      <c r="R94" s="80" t="s">
        <v>89</v>
      </c>
      <c r="S94" s="80" t="s">
        <v>90</v>
      </c>
      <c r="T94" s="81" t="s">
        <v>98</v>
      </c>
      <c r="U94" s="47">
        <f>U93</f>
        <v>10</v>
      </c>
    </row>
    <row r="95" spans="1:21" x14ac:dyDescent="0.25">
      <c r="A95" s="11">
        <f>VLOOKUP(U93,'TEAM INPUT'!$A$5:$AM$102,29,FALSE)</f>
        <v>2</v>
      </c>
      <c r="B95" s="67" t="str">
        <f>IFERROR(VLOOKUP($A95,LISTS!$A$3:$C$39,2,FALSE),"")</f>
        <v>Tris</v>
      </c>
      <c r="C95" s="11" t="str">
        <f>IFERROR(VLOOKUP($A95,LISTS!$A$3:$C$39,3,FALSE),"")</f>
        <v>Gold</v>
      </c>
      <c r="D95" s="11" t="str">
        <f>IF(_xlfn.XLOOKUP(U93,'TEAM INPUT'!$A$5:$A$102,'TEAM INPUT'!$F$5:$F$102,0)=$A95,"Y","")</f>
        <v>Y</v>
      </c>
      <c r="E95" s="11" t="str">
        <f>_xlfn.XLOOKUP(U93,'TEAM INPUT'!$A$5:$A$102,'TEAM INPUT'!$I$5:$I$102,0)</f>
        <v>Wk02</v>
      </c>
      <c r="G95" s="82">
        <f>(SUMIFS('RESULTS INPUT'!$AI:$AI,'RESULTS INPUT'!$I:$I,$A95,'RESULTS INPUT'!$C:$C,G$4)*(IF($D95="Y",2,1)))*(IF($E95=G$4,2,1))</f>
        <v>0</v>
      </c>
      <c r="H95" s="82">
        <f>(SUMIFS('RESULTS INPUT'!$AI:$AI,'RESULTS INPUT'!$I:$I,$A95,'RESULTS INPUT'!$C:$C,H$4)*(IF($D95="Y",2,1)))*(IF($E95=H$4,2,1))</f>
        <v>0</v>
      </c>
      <c r="I95" s="82">
        <f>(SUMIFS('RESULTS INPUT'!$AI:$AI,'RESULTS INPUT'!$I:$I,$A95,'RESULTS INPUT'!$C:$C,I$4)*(IF($D95="Y",2,1)))*(IF($E95=I$4,2,1))</f>
        <v>0</v>
      </c>
      <c r="J95" s="82">
        <f>(SUMIFS('RESULTS INPUT'!$AI:$AI,'RESULTS INPUT'!$I:$I,$A95,'RESULTS INPUT'!$C:$C,J$4)*(IF($D95="Y",2,1)))*(IF($E95=J$4,2,1))</f>
        <v>0</v>
      </c>
      <c r="K95" s="82">
        <f>(SUMIFS('RESULTS INPUT'!$AI:$AI,'RESULTS INPUT'!$I:$I,$A95,'RESULTS INPUT'!$C:$C,K$4)*(IF($D95="Y",2,1)))*(IF($E95=K$4,2,1))</f>
        <v>0</v>
      </c>
      <c r="L95" s="82">
        <f>(SUMIFS('RESULTS INPUT'!$AI:$AI,'RESULTS INPUT'!$I:$I,$A95,'RESULTS INPUT'!$C:$C,L$4)*(IF($D95="Y",2,1)))*(IF($E95=L$4,2,1))</f>
        <v>36</v>
      </c>
      <c r="M95" s="82">
        <f>(SUMIFS('RESULTS INPUT'!$AI:$AI,'RESULTS INPUT'!$I:$I,$A95,'RESULTS INPUT'!$C:$C,M$4)*(IF($D95="Y",2,1)))*(IF($E95=M$4,2,1))</f>
        <v>0</v>
      </c>
      <c r="N95" s="82">
        <f>(SUMIFS('RESULTS INPUT'!$AI:$AI,'RESULTS INPUT'!$I:$I,$A95,'RESULTS INPUT'!$C:$C,N$4)*(IF($D95="Y",2,1)))*(IF($E95=N$4,2,1))</f>
        <v>0</v>
      </c>
      <c r="O95" s="82">
        <f>(SUMIFS('RESULTS INPUT'!$AI:$AI,'RESULTS INPUT'!$I:$I,$A95,'RESULTS INPUT'!$C:$C,O$4)*(IF($D95="Y",2,1)))*(IF($E95=O$4,2,1))</f>
        <v>0</v>
      </c>
      <c r="P95" s="82">
        <f>(SUMIFS('RESULTS INPUT'!$AI:$AI,'RESULTS INPUT'!$I:$I,$A95,'RESULTS INPUT'!$C:$C,P$4)*(IF($D95="Y",2,1)))*(IF($E95=P$4,2,1))</f>
        <v>0</v>
      </c>
      <c r="Q95" s="82">
        <f>(SUMIFS('RESULTS INPUT'!$AI:$AI,'RESULTS INPUT'!$I:$I,$A95,'RESULTS INPUT'!$C:$C,Q$4)*(IF($D95="Y",2,1)))*(IF($E95=Q$4,2,1))</f>
        <v>0</v>
      </c>
      <c r="R95" s="82">
        <f>(SUMIFS('RESULTS INPUT'!$AI:$AI,'RESULTS INPUT'!$I:$I,$A95,'RESULTS INPUT'!$C:$C,R$4)*(IF($D95="Y",2,1)))*(IF($E95=R$4,2,1))</f>
        <v>0</v>
      </c>
      <c r="S95" s="82">
        <f>(SUMIFS('RESULTS INPUT'!$AI:$AI,'RESULTS INPUT'!$I:$I,$A95,'RESULTS INPUT'!$C:$C,S$4)*(IF($D95="Y",2,1)))*(IF($E95=S$4,2,1))</f>
        <v>0</v>
      </c>
      <c r="T95" s="83">
        <f>SUM(G95:S95)</f>
        <v>36</v>
      </c>
      <c r="U95" s="47">
        <f t="shared" ref="U95:U100" si="36">U94</f>
        <v>10</v>
      </c>
    </row>
    <row r="96" spans="1:21" x14ac:dyDescent="0.25">
      <c r="A96" s="11">
        <f>VLOOKUP(U93,'TEAM INPUT'!$A$5:$AM$102,30,FALSE)</f>
        <v>6</v>
      </c>
      <c r="B96" s="67" t="str">
        <f>IFERROR(VLOOKUP($A96,LISTS!$A$3:$C$39,2,FALSE),"")</f>
        <v>Weavers</v>
      </c>
      <c r="C96" s="11" t="str">
        <f>IFERROR(VLOOKUP($A96,LISTS!$A$3:$C$39,3,FALSE),"")</f>
        <v>Silver</v>
      </c>
      <c r="D96" s="11" t="str">
        <f>IF(_xlfn.XLOOKUP(U93,'TEAM INPUT'!$A$5:$A$102,'TEAM INPUT'!$F$5:$F$102,0)=$A96,"Y","")</f>
        <v/>
      </c>
      <c r="E96" s="11" t="str">
        <f>E95</f>
        <v>Wk02</v>
      </c>
      <c r="G96" s="84">
        <f>(SUMIFS('RESULTS INPUT'!$AI:$AI,'RESULTS INPUT'!$I:$I,$A96,'RESULTS INPUT'!$C:$C,G$4)*(IF($D96="Y",2,1)))*(IF($E96=G$4,2,1))</f>
        <v>0</v>
      </c>
      <c r="H96" s="84">
        <f>(SUMIFS('RESULTS INPUT'!$AI:$AI,'RESULTS INPUT'!$I:$I,$A96,'RESULTS INPUT'!$C:$C,H$4)*(IF($D96="Y",2,1)))*(IF($E96=H$4,2,1))</f>
        <v>0</v>
      </c>
      <c r="I96" s="84">
        <f>(SUMIFS('RESULTS INPUT'!$AI:$AI,'RESULTS INPUT'!$I:$I,$A96,'RESULTS INPUT'!$C:$C,I$4)*(IF($D96="Y",2,1)))*(IF($E96=I$4,2,1))</f>
        <v>0</v>
      </c>
      <c r="J96" s="84">
        <f>(SUMIFS('RESULTS INPUT'!$AI:$AI,'RESULTS INPUT'!$I:$I,$A96,'RESULTS INPUT'!$C:$C,J$4)*(IF($D96="Y",2,1)))*(IF($E96=J$4,2,1))</f>
        <v>0</v>
      </c>
      <c r="K96" s="84">
        <f>(SUMIFS('RESULTS INPUT'!$AI:$AI,'RESULTS INPUT'!$I:$I,$A96,'RESULTS INPUT'!$C:$C,K$4)*(IF($D96="Y",2,1)))*(IF($E96=K$4,2,1))</f>
        <v>0</v>
      </c>
      <c r="L96" s="84">
        <f>(SUMIFS('RESULTS INPUT'!$AI:$AI,'RESULTS INPUT'!$I:$I,$A96,'RESULTS INPUT'!$C:$C,L$4)*(IF($D96="Y",2,1)))*(IF($E96=L$4,2,1))</f>
        <v>-30</v>
      </c>
      <c r="M96" s="84">
        <f>(SUMIFS('RESULTS INPUT'!$AI:$AI,'RESULTS INPUT'!$I:$I,$A96,'RESULTS INPUT'!$C:$C,M$4)*(IF($D96="Y",2,1)))*(IF($E96=M$4,2,1))</f>
        <v>0</v>
      </c>
      <c r="N96" s="84">
        <f>(SUMIFS('RESULTS INPUT'!$AI:$AI,'RESULTS INPUT'!$I:$I,$A96,'RESULTS INPUT'!$C:$C,N$4)*(IF($D96="Y",2,1)))*(IF($E96=N$4,2,1))</f>
        <v>0</v>
      </c>
      <c r="O96" s="84">
        <f>(SUMIFS('RESULTS INPUT'!$AI:$AI,'RESULTS INPUT'!$I:$I,$A96,'RESULTS INPUT'!$C:$C,O$4)*(IF($D96="Y",2,1)))*(IF($E96=O$4,2,1))</f>
        <v>0</v>
      </c>
      <c r="P96" s="84">
        <f>(SUMIFS('RESULTS INPUT'!$AI:$AI,'RESULTS INPUT'!$I:$I,$A96,'RESULTS INPUT'!$C:$C,P$4)*(IF($D96="Y",2,1)))*(IF($E96=P$4,2,1))</f>
        <v>0</v>
      </c>
      <c r="Q96" s="84">
        <f>(SUMIFS('RESULTS INPUT'!$AI:$AI,'RESULTS INPUT'!$I:$I,$A96,'RESULTS INPUT'!$C:$C,Q$4)*(IF($D96="Y",2,1)))*(IF($E96=Q$4,2,1))</f>
        <v>0</v>
      </c>
      <c r="R96" s="84">
        <f>(SUMIFS('RESULTS INPUT'!$AI:$AI,'RESULTS INPUT'!$I:$I,$A96,'RESULTS INPUT'!$C:$C,R$4)*(IF($D96="Y",2,1)))*(IF($E96=R$4,2,1))</f>
        <v>0</v>
      </c>
      <c r="S96" s="84">
        <f>(SUMIFS('RESULTS INPUT'!$AI:$AI,'RESULTS INPUT'!$I:$I,$A96,'RESULTS INPUT'!$C:$C,S$4)*(IF($D96="Y",2,1)))*(IF($E96=S$4,2,1))</f>
        <v>0</v>
      </c>
      <c r="T96" s="85">
        <f t="shared" ref="T96:T99" si="37">SUM(G96:S96)</f>
        <v>-30</v>
      </c>
      <c r="U96" s="47">
        <f t="shared" si="36"/>
        <v>10</v>
      </c>
    </row>
    <row r="97" spans="1:21" x14ac:dyDescent="0.25">
      <c r="A97" s="11">
        <f>VLOOKUP(U93,'TEAM INPUT'!$A$5:$AM$102,31,FALSE)</f>
        <v>11</v>
      </c>
      <c r="B97" s="67" t="str">
        <f>IFERROR(VLOOKUP($A97,LISTS!$A$3:$C$39,2,FALSE),"")</f>
        <v>Minndo</v>
      </c>
      <c r="C97" s="11" t="str">
        <f>IFERROR(VLOOKUP($A97,LISTS!$A$3:$C$39,3,FALSE),"")</f>
        <v>Bronze</v>
      </c>
      <c r="D97" s="11" t="str">
        <f>IF(_xlfn.XLOOKUP(U93,'TEAM INPUT'!$A$5:$A$102,'TEAM INPUT'!$F$5:$F$102,0)=$A97,"Y","")</f>
        <v/>
      </c>
      <c r="E97" s="11" t="str">
        <f t="shared" ref="E97:E99" si="38">E96</f>
        <v>Wk02</v>
      </c>
      <c r="G97" s="84">
        <f>(SUMIFS('RESULTS INPUT'!$AI:$AI,'RESULTS INPUT'!$I:$I,$A97,'RESULTS INPUT'!$C:$C,G$4)*(IF($D97="Y",2,1)))*(IF($E97=G$4,2,1))</f>
        <v>0</v>
      </c>
      <c r="H97" s="84">
        <f>(SUMIFS('RESULTS INPUT'!$AI:$AI,'RESULTS INPUT'!$I:$I,$A97,'RESULTS INPUT'!$C:$C,H$4)*(IF($D97="Y",2,1)))*(IF($E97=H$4,2,1))</f>
        <v>0</v>
      </c>
      <c r="I97" s="84">
        <f>(SUMIFS('RESULTS INPUT'!$AI:$AI,'RESULTS INPUT'!$I:$I,$A97,'RESULTS INPUT'!$C:$C,I$4)*(IF($D97="Y",2,1)))*(IF($E97=I$4,2,1))</f>
        <v>0</v>
      </c>
      <c r="J97" s="84">
        <f>(SUMIFS('RESULTS INPUT'!$AI:$AI,'RESULTS INPUT'!$I:$I,$A97,'RESULTS INPUT'!$C:$C,J$4)*(IF($D97="Y",2,1)))*(IF($E97=J$4,2,1))</f>
        <v>0</v>
      </c>
      <c r="K97" s="84">
        <f>(SUMIFS('RESULTS INPUT'!$AI:$AI,'RESULTS INPUT'!$I:$I,$A97,'RESULTS INPUT'!$C:$C,K$4)*(IF($D97="Y",2,1)))*(IF($E97=K$4,2,1))</f>
        <v>0</v>
      </c>
      <c r="L97" s="84">
        <f>(SUMIFS('RESULTS INPUT'!$AI:$AI,'RESULTS INPUT'!$I:$I,$A97,'RESULTS INPUT'!$C:$C,L$4)*(IF($D97="Y",2,1)))*(IF($E97=L$4,2,1))</f>
        <v>36</v>
      </c>
      <c r="M97" s="84">
        <f>(SUMIFS('RESULTS INPUT'!$AI:$AI,'RESULTS INPUT'!$I:$I,$A97,'RESULTS INPUT'!$C:$C,M$4)*(IF($D97="Y",2,1)))*(IF($E97=M$4,2,1))</f>
        <v>0</v>
      </c>
      <c r="N97" s="84">
        <f>(SUMIFS('RESULTS INPUT'!$AI:$AI,'RESULTS INPUT'!$I:$I,$A97,'RESULTS INPUT'!$C:$C,N$4)*(IF($D97="Y",2,1)))*(IF($E97=N$4,2,1))</f>
        <v>0</v>
      </c>
      <c r="O97" s="84">
        <f>(SUMIFS('RESULTS INPUT'!$AI:$AI,'RESULTS INPUT'!$I:$I,$A97,'RESULTS INPUT'!$C:$C,O$4)*(IF($D97="Y",2,1)))*(IF($E97=O$4,2,1))</f>
        <v>0</v>
      </c>
      <c r="P97" s="84">
        <f>(SUMIFS('RESULTS INPUT'!$AI:$AI,'RESULTS INPUT'!$I:$I,$A97,'RESULTS INPUT'!$C:$C,P$4)*(IF($D97="Y",2,1)))*(IF($E97=P$4,2,1))</f>
        <v>0</v>
      </c>
      <c r="Q97" s="84">
        <f>(SUMIFS('RESULTS INPUT'!$AI:$AI,'RESULTS INPUT'!$I:$I,$A97,'RESULTS INPUT'!$C:$C,Q$4)*(IF($D97="Y",2,1)))*(IF($E97=Q$4,2,1))</f>
        <v>0</v>
      </c>
      <c r="R97" s="84">
        <f>(SUMIFS('RESULTS INPUT'!$AI:$AI,'RESULTS INPUT'!$I:$I,$A97,'RESULTS INPUT'!$C:$C,R$4)*(IF($D97="Y",2,1)))*(IF($E97=R$4,2,1))</f>
        <v>0</v>
      </c>
      <c r="S97" s="84">
        <f>(SUMIFS('RESULTS INPUT'!$AI:$AI,'RESULTS INPUT'!$I:$I,$A97,'RESULTS INPUT'!$C:$C,S$4)*(IF($D97="Y",2,1)))*(IF($E97=S$4,2,1))</f>
        <v>0</v>
      </c>
      <c r="T97" s="85">
        <f t="shared" si="37"/>
        <v>36</v>
      </c>
      <c r="U97" s="47">
        <f t="shared" si="36"/>
        <v>10</v>
      </c>
    </row>
    <row r="98" spans="1:21" x14ac:dyDescent="0.25">
      <c r="A98" s="11">
        <f>VLOOKUP(U93,'TEAM INPUT'!$A$5:$AM$102,32,FALSE)</f>
        <v>8</v>
      </c>
      <c r="B98" s="67" t="str">
        <f>IFERROR(VLOOKUP($A98,LISTS!$A$3:$C$39,2,FALSE),"")</f>
        <v>Little</v>
      </c>
      <c r="C98" s="11" t="str">
        <f>IFERROR(VLOOKUP($A98,LISTS!$A$3:$C$39,3,FALSE),"")</f>
        <v>Bronze</v>
      </c>
      <c r="D98" s="11" t="str">
        <f>IF(_xlfn.XLOOKUP(U93,'TEAM INPUT'!$A$5:$A$102,'TEAM INPUT'!$F$5:$F$102,0)=$A98,"Y","")</f>
        <v/>
      </c>
      <c r="E98" s="11" t="str">
        <f t="shared" si="38"/>
        <v>Wk02</v>
      </c>
      <c r="G98" s="84">
        <f>(SUMIFS('RESULTS INPUT'!$AI:$AI,'RESULTS INPUT'!$I:$I,$A98,'RESULTS INPUT'!$C:$C,G$4)*(IF($D98="Y",2,1)))*(IF($E98=G$4,2,1))</f>
        <v>0</v>
      </c>
      <c r="H98" s="84">
        <f>(SUMIFS('RESULTS INPUT'!$AI:$AI,'RESULTS INPUT'!$I:$I,$A98,'RESULTS INPUT'!$C:$C,H$4)*(IF($D98="Y",2,1)))*(IF($E98=H$4,2,1))</f>
        <v>0</v>
      </c>
      <c r="I98" s="84">
        <f>(SUMIFS('RESULTS INPUT'!$AI:$AI,'RESULTS INPUT'!$I:$I,$A98,'RESULTS INPUT'!$C:$C,I$4)*(IF($D98="Y",2,1)))*(IF($E98=I$4,2,1))</f>
        <v>0</v>
      </c>
      <c r="J98" s="84">
        <f>(SUMIFS('RESULTS INPUT'!$AI:$AI,'RESULTS INPUT'!$I:$I,$A98,'RESULTS INPUT'!$C:$C,J$4)*(IF($D98="Y",2,1)))*(IF($E98=J$4,2,1))</f>
        <v>0</v>
      </c>
      <c r="K98" s="84">
        <f>(SUMIFS('RESULTS INPUT'!$AI:$AI,'RESULTS INPUT'!$I:$I,$A98,'RESULTS INPUT'!$C:$C,K$4)*(IF($D98="Y",2,1)))*(IF($E98=K$4,2,1))</f>
        <v>0</v>
      </c>
      <c r="L98" s="84">
        <f>(SUMIFS('RESULTS INPUT'!$AI:$AI,'RESULTS INPUT'!$I:$I,$A98,'RESULTS INPUT'!$C:$C,L$4)*(IF($D98="Y",2,1)))*(IF($E98=L$4,2,1))</f>
        <v>0</v>
      </c>
      <c r="M98" s="84">
        <f>(SUMIFS('RESULTS INPUT'!$AI:$AI,'RESULTS INPUT'!$I:$I,$A98,'RESULTS INPUT'!$C:$C,M$4)*(IF($D98="Y",2,1)))*(IF($E98=M$4,2,1))</f>
        <v>0</v>
      </c>
      <c r="N98" s="84">
        <f>(SUMIFS('RESULTS INPUT'!$AI:$AI,'RESULTS INPUT'!$I:$I,$A98,'RESULTS INPUT'!$C:$C,N$4)*(IF($D98="Y",2,1)))*(IF($E98=N$4,2,1))</f>
        <v>0</v>
      </c>
      <c r="O98" s="84">
        <f>(SUMIFS('RESULTS INPUT'!$AI:$AI,'RESULTS INPUT'!$I:$I,$A98,'RESULTS INPUT'!$C:$C,O$4)*(IF($D98="Y",2,1)))*(IF($E98=O$4,2,1))</f>
        <v>0</v>
      </c>
      <c r="P98" s="84">
        <f>(SUMIFS('RESULTS INPUT'!$AI:$AI,'RESULTS INPUT'!$I:$I,$A98,'RESULTS INPUT'!$C:$C,P$4)*(IF($D98="Y",2,1)))*(IF($E98=P$4,2,1))</f>
        <v>0</v>
      </c>
      <c r="Q98" s="84">
        <f>(SUMIFS('RESULTS INPUT'!$AI:$AI,'RESULTS INPUT'!$I:$I,$A98,'RESULTS INPUT'!$C:$C,Q$4)*(IF($D98="Y",2,1)))*(IF($E98=Q$4,2,1))</f>
        <v>0</v>
      </c>
      <c r="R98" s="84">
        <f>(SUMIFS('RESULTS INPUT'!$AI:$AI,'RESULTS INPUT'!$I:$I,$A98,'RESULTS INPUT'!$C:$C,R$4)*(IF($D98="Y",2,1)))*(IF($E98=R$4,2,1))</f>
        <v>0</v>
      </c>
      <c r="S98" s="84">
        <f>(SUMIFS('RESULTS INPUT'!$AI:$AI,'RESULTS INPUT'!$I:$I,$A98,'RESULTS INPUT'!$C:$C,S$4)*(IF($D98="Y",2,1)))*(IF($E98=S$4,2,1))</f>
        <v>0</v>
      </c>
      <c r="T98" s="85">
        <f t="shared" si="37"/>
        <v>0</v>
      </c>
      <c r="U98" s="47">
        <f t="shared" si="36"/>
        <v>10</v>
      </c>
    </row>
    <row r="99" spans="1:21" ht="15.75" thickBot="1" x14ac:dyDescent="0.3">
      <c r="A99" s="17">
        <f>VLOOKUP(U93,'TEAM INPUT'!$A$5:$AM$102,33,FALSE)</f>
        <v>10</v>
      </c>
      <c r="B99" s="67" t="str">
        <f>IFERROR(VLOOKUP($A99,LISTS!$A$3:$C$39,2,FALSE),"")</f>
        <v>Chown</v>
      </c>
      <c r="C99" s="11" t="str">
        <f>IFERROR(VLOOKUP($A99,LISTS!$A$3:$C$39,3,FALSE),"")</f>
        <v>Bronze</v>
      </c>
      <c r="D99" s="17" t="str">
        <f>IF(_xlfn.XLOOKUP(U93,'TEAM INPUT'!$A$5:$A$102,'TEAM INPUT'!$F$5:$F$102,0)=$A99,"Y","")</f>
        <v/>
      </c>
      <c r="E99" s="17" t="str">
        <f t="shared" si="38"/>
        <v>Wk02</v>
      </c>
      <c r="G99" s="86">
        <f>(SUMIFS('RESULTS INPUT'!$AI:$AI,'RESULTS INPUT'!$I:$I,$A99,'RESULTS INPUT'!$C:$C,G$4)*(IF($D99="Y",2,1)))*(IF($E99=G$4,2,1))</f>
        <v>0</v>
      </c>
      <c r="H99" s="86">
        <f>(SUMIFS('RESULTS INPUT'!$AI:$AI,'RESULTS INPUT'!$I:$I,$A99,'RESULTS INPUT'!$C:$C,H$4)*(IF($D99="Y",2,1)))*(IF($E99=H$4,2,1))</f>
        <v>0</v>
      </c>
      <c r="I99" s="86">
        <f>(SUMIFS('RESULTS INPUT'!$AI:$AI,'RESULTS INPUT'!$I:$I,$A99,'RESULTS INPUT'!$C:$C,I$4)*(IF($D99="Y",2,1)))*(IF($E99=I$4,2,1))</f>
        <v>0</v>
      </c>
      <c r="J99" s="86">
        <f>(SUMIFS('RESULTS INPUT'!$AI:$AI,'RESULTS INPUT'!$I:$I,$A99,'RESULTS INPUT'!$C:$C,J$4)*(IF($D99="Y",2,1)))*(IF($E99=J$4,2,1))</f>
        <v>0</v>
      </c>
      <c r="K99" s="86">
        <f>(SUMIFS('RESULTS INPUT'!$AI:$AI,'RESULTS INPUT'!$I:$I,$A99,'RESULTS INPUT'!$C:$C,K$4)*(IF($D99="Y",2,1)))*(IF($E99=K$4,2,1))</f>
        <v>0</v>
      </c>
      <c r="L99" s="86">
        <f>(SUMIFS('RESULTS INPUT'!$AI:$AI,'RESULTS INPUT'!$I:$I,$A99,'RESULTS INPUT'!$C:$C,L$4)*(IF($D99="Y",2,1)))*(IF($E99=L$4,2,1))</f>
        <v>38</v>
      </c>
      <c r="M99" s="86">
        <f>(SUMIFS('RESULTS INPUT'!$AI:$AI,'RESULTS INPUT'!$I:$I,$A99,'RESULTS INPUT'!$C:$C,M$4)*(IF($D99="Y",2,1)))*(IF($E99=M$4,2,1))</f>
        <v>0</v>
      </c>
      <c r="N99" s="86">
        <f>(SUMIFS('RESULTS INPUT'!$AI:$AI,'RESULTS INPUT'!$I:$I,$A99,'RESULTS INPUT'!$C:$C,N$4)*(IF($D99="Y",2,1)))*(IF($E99=N$4,2,1))</f>
        <v>0</v>
      </c>
      <c r="O99" s="86">
        <f>(SUMIFS('RESULTS INPUT'!$AI:$AI,'RESULTS INPUT'!$I:$I,$A99,'RESULTS INPUT'!$C:$C,O$4)*(IF($D99="Y",2,1)))*(IF($E99=O$4,2,1))</f>
        <v>0</v>
      </c>
      <c r="P99" s="86">
        <f>(SUMIFS('RESULTS INPUT'!$AI:$AI,'RESULTS INPUT'!$I:$I,$A99,'RESULTS INPUT'!$C:$C,P$4)*(IF($D99="Y",2,1)))*(IF($E99=P$4,2,1))</f>
        <v>0</v>
      </c>
      <c r="Q99" s="86">
        <f>(SUMIFS('RESULTS INPUT'!$AI:$AI,'RESULTS INPUT'!$I:$I,$A99,'RESULTS INPUT'!$C:$C,Q$4)*(IF($D99="Y",2,1)))*(IF($E99=Q$4,2,1))</f>
        <v>0</v>
      </c>
      <c r="R99" s="86">
        <f>(SUMIFS('RESULTS INPUT'!$AI:$AI,'RESULTS INPUT'!$I:$I,$A99,'RESULTS INPUT'!$C:$C,R$4)*(IF($D99="Y",2,1)))*(IF($E99=R$4,2,1))</f>
        <v>0</v>
      </c>
      <c r="S99" s="86">
        <f>(SUMIFS('RESULTS INPUT'!$AI:$AI,'RESULTS INPUT'!$I:$I,$A99,'RESULTS INPUT'!$C:$C,S$4)*(IF($D99="Y",2,1)))*(IF($E99=S$4,2,1))</f>
        <v>0</v>
      </c>
      <c r="T99" s="87">
        <f t="shared" si="37"/>
        <v>38</v>
      </c>
      <c r="U99" s="47">
        <f t="shared" si="36"/>
        <v>10</v>
      </c>
    </row>
    <row r="100" spans="1:21" ht="15.75" thickBot="1" x14ac:dyDescent="0.3">
      <c r="A100" s="38" t="str">
        <f>A93&amp;" - TOTAL SCORE"</f>
        <v>MIST ROLLING 23 - TOTAL SCORE</v>
      </c>
      <c r="B100" s="39"/>
      <c r="C100" s="39"/>
      <c r="D100" s="39"/>
      <c r="E100" s="39"/>
      <c r="G100" s="88">
        <f>SUM(G95:G99)</f>
        <v>0</v>
      </c>
      <c r="H100" s="88">
        <f t="shared" ref="H100:T100" si="39">SUM(H95:H99)</f>
        <v>0</v>
      </c>
      <c r="I100" s="88">
        <f t="shared" si="39"/>
        <v>0</v>
      </c>
      <c r="J100" s="88">
        <f t="shared" si="39"/>
        <v>0</v>
      </c>
      <c r="K100" s="88">
        <f t="shared" si="39"/>
        <v>0</v>
      </c>
      <c r="L100" s="88">
        <f t="shared" si="39"/>
        <v>80</v>
      </c>
      <c r="M100" s="88">
        <f t="shared" si="39"/>
        <v>0</v>
      </c>
      <c r="N100" s="88">
        <f t="shared" si="39"/>
        <v>0</v>
      </c>
      <c r="O100" s="88">
        <f t="shared" si="39"/>
        <v>0</v>
      </c>
      <c r="P100" s="88">
        <f t="shared" si="39"/>
        <v>0</v>
      </c>
      <c r="Q100" s="88">
        <f t="shared" si="39"/>
        <v>0</v>
      </c>
      <c r="R100" s="88">
        <f t="shared" si="39"/>
        <v>0</v>
      </c>
      <c r="S100" s="88">
        <f t="shared" si="39"/>
        <v>0</v>
      </c>
      <c r="T100" s="89">
        <f t="shared" si="39"/>
        <v>80</v>
      </c>
      <c r="U100" s="47">
        <f t="shared" si="36"/>
        <v>10</v>
      </c>
    </row>
    <row r="101" spans="1:21" ht="15.75" thickTop="1" x14ac:dyDescent="0.25"/>
    <row r="103" spans="1:21" ht="15.75" thickBot="1" x14ac:dyDescent="0.3">
      <c r="A103" s="40" t="str">
        <f>UPPER(_xlfn.XLOOKUP(U103,'TEAM INPUT'!$A$5:$A$102,'TEAM INPUT'!$B$5:$B$102,0))</f>
        <v>BEER NECESSITIES</v>
      </c>
      <c r="B103" s="41"/>
      <c r="C103" s="41"/>
      <c r="D103" s="41"/>
      <c r="E103" s="41"/>
      <c r="F103" s="41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47">
        <f>U93+1</f>
        <v>11</v>
      </c>
    </row>
    <row r="104" spans="1:21" ht="30" x14ac:dyDescent="0.25">
      <c r="A104" s="42" t="s">
        <v>76</v>
      </c>
      <c r="B104" s="43" t="s">
        <v>20</v>
      </c>
      <c r="C104" s="44" t="s">
        <v>94</v>
      </c>
      <c r="D104" s="45" t="s">
        <v>93</v>
      </c>
      <c r="E104" s="44" t="s">
        <v>91</v>
      </c>
      <c r="G104" s="80" t="s">
        <v>78</v>
      </c>
      <c r="H104" s="80" t="s">
        <v>79</v>
      </c>
      <c r="I104" s="80" t="s">
        <v>80</v>
      </c>
      <c r="J104" s="80" t="s">
        <v>81</v>
      </c>
      <c r="K104" s="80" t="s">
        <v>82</v>
      </c>
      <c r="L104" s="80" t="s">
        <v>83</v>
      </c>
      <c r="M104" s="80" t="s">
        <v>84</v>
      </c>
      <c r="N104" s="80" t="s">
        <v>85</v>
      </c>
      <c r="O104" s="80" t="s">
        <v>86</v>
      </c>
      <c r="P104" s="80" t="s">
        <v>87</v>
      </c>
      <c r="Q104" s="80" t="s">
        <v>88</v>
      </c>
      <c r="R104" s="80" t="s">
        <v>89</v>
      </c>
      <c r="S104" s="80" t="s">
        <v>90</v>
      </c>
      <c r="T104" s="81" t="s">
        <v>98</v>
      </c>
      <c r="U104" s="47">
        <f>U103</f>
        <v>11</v>
      </c>
    </row>
    <row r="105" spans="1:21" x14ac:dyDescent="0.25">
      <c r="A105" s="11">
        <f>VLOOKUP(U103,'TEAM INPUT'!$A$5:$AM$102,29,FALSE)</f>
        <v>1</v>
      </c>
      <c r="B105" s="67" t="str">
        <f>IFERROR(VLOOKUP($A105,LISTS!$A$3:$C$39,2,FALSE),"")</f>
        <v>Logan</v>
      </c>
      <c r="C105" s="11" t="str">
        <f>IFERROR(VLOOKUP($A105,LISTS!$A$3:$C$39,3,FALSE),"")</f>
        <v>Gold</v>
      </c>
      <c r="D105" s="11" t="str">
        <f>IF(_xlfn.XLOOKUP(U103,'TEAM INPUT'!$A$5:$A$102,'TEAM INPUT'!$F$5:$F$102,0)=$A105,"Y","")</f>
        <v/>
      </c>
      <c r="E105" s="11" t="str">
        <f>_xlfn.XLOOKUP(U103,'TEAM INPUT'!$A$5:$A$102,'TEAM INPUT'!$I$5:$I$102,0)</f>
        <v>Wk06</v>
      </c>
      <c r="G105" s="82">
        <f>(SUMIFS('RESULTS INPUT'!$AI:$AI,'RESULTS INPUT'!$I:$I,$A105,'RESULTS INPUT'!$C:$C,G$4)*(IF($D105="Y",2,1)))*(IF($E105=G$4,2,1))</f>
        <v>0</v>
      </c>
      <c r="H105" s="82">
        <f>(SUMIFS('RESULTS INPUT'!$AI:$AI,'RESULTS INPUT'!$I:$I,$A105,'RESULTS INPUT'!$C:$C,H$4)*(IF($D105="Y",2,1)))*(IF($E105=H$4,2,1))</f>
        <v>0</v>
      </c>
      <c r="I105" s="82">
        <f>(SUMIFS('RESULTS INPUT'!$AI:$AI,'RESULTS INPUT'!$I:$I,$A105,'RESULTS INPUT'!$C:$C,I$4)*(IF($D105="Y",2,1)))*(IF($E105=I$4,2,1))</f>
        <v>0</v>
      </c>
      <c r="J105" s="82">
        <f>(SUMIFS('RESULTS INPUT'!$AI:$AI,'RESULTS INPUT'!$I:$I,$A105,'RESULTS INPUT'!$C:$C,J$4)*(IF($D105="Y",2,1)))*(IF($E105=J$4,2,1))</f>
        <v>0</v>
      </c>
      <c r="K105" s="82">
        <f>(SUMIFS('RESULTS INPUT'!$AI:$AI,'RESULTS INPUT'!$I:$I,$A105,'RESULTS INPUT'!$C:$C,K$4)*(IF($D105="Y",2,1)))*(IF($E105=K$4,2,1))</f>
        <v>0</v>
      </c>
      <c r="L105" s="82">
        <f>(SUMIFS('RESULTS INPUT'!$AI:$AI,'RESULTS INPUT'!$I:$I,$A105,'RESULTS INPUT'!$C:$C,L$4)*(IF($D105="Y",2,1)))*(IF($E105=L$4,2,1))</f>
        <v>74</v>
      </c>
      <c r="M105" s="82">
        <f>(SUMIFS('RESULTS INPUT'!$AI:$AI,'RESULTS INPUT'!$I:$I,$A105,'RESULTS INPUT'!$C:$C,M$4)*(IF($D105="Y",2,1)))*(IF($E105=M$4,2,1))</f>
        <v>0</v>
      </c>
      <c r="N105" s="82">
        <f>(SUMIFS('RESULTS INPUT'!$AI:$AI,'RESULTS INPUT'!$I:$I,$A105,'RESULTS INPUT'!$C:$C,N$4)*(IF($D105="Y",2,1)))*(IF($E105=N$4,2,1))</f>
        <v>0</v>
      </c>
      <c r="O105" s="82">
        <f>(SUMIFS('RESULTS INPUT'!$AI:$AI,'RESULTS INPUT'!$I:$I,$A105,'RESULTS INPUT'!$C:$C,O$4)*(IF($D105="Y",2,1)))*(IF($E105=O$4,2,1))</f>
        <v>0</v>
      </c>
      <c r="P105" s="82">
        <f>(SUMIFS('RESULTS INPUT'!$AI:$AI,'RESULTS INPUT'!$I:$I,$A105,'RESULTS INPUT'!$C:$C,P$4)*(IF($D105="Y",2,1)))*(IF($E105=P$4,2,1))</f>
        <v>0</v>
      </c>
      <c r="Q105" s="82">
        <f>(SUMIFS('RESULTS INPUT'!$AI:$AI,'RESULTS INPUT'!$I:$I,$A105,'RESULTS INPUT'!$C:$C,Q$4)*(IF($D105="Y",2,1)))*(IF($E105=Q$4,2,1))</f>
        <v>0</v>
      </c>
      <c r="R105" s="82">
        <f>(SUMIFS('RESULTS INPUT'!$AI:$AI,'RESULTS INPUT'!$I:$I,$A105,'RESULTS INPUT'!$C:$C,R$4)*(IF($D105="Y",2,1)))*(IF($E105=R$4,2,1))</f>
        <v>0</v>
      </c>
      <c r="S105" s="82">
        <f>(SUMIFS('RESULTS INPUT'!$AI:$AI,'RESULTS INPUT'!$I:$I,$A105,'RESULTS INPUT'!$C:$C,S$4)*(IF($D105="Y",2,1)))*(IF($E105=S$4,2,1))</f>
        <v>0</v>
      </c>
      <c r="T105" s="83">
        <f>SUM(G105:S105)</f>
        <v>74</v>
      </c>
      <c r="U105" s="47">
        <f t="shared" ref="U105:U110" si="40">U104</f>
        <v>11</v>
      </c>
    </row>
    <row r="106" spans="1:21" x14ac:dyDescent="0.25">
      <c r="A106" s="11">
        <f>VLOOKUP(U103,'TEAM INPUT'!$A$5:$AM$102,30,FALSE)</f>
        <v>6</v>
      </c>
      <c r="B106" s="67" t="str">
        <f>IFERROR(VLOOKUP($A106,LISTS!$A$3:$C$39,2,FALSE),"")</f>
        <v>Weavers</v>
      </c>
      <c r="C106" s="11" t="str">
        <f>IFERROR(VLOOKUP($A106,LISTS!$A$3:$C$39,3,FALSE),"")</f>
        <v>Silver</v>
      </c>
      <c r="D106" s="11" t="str">
        <f>IF(_xlfn.XLOOKUP(U103,'TEAM INPUT'!$A$5:$A$102,'TEAM INPUT'!$F$5:$F$102,0)=$A106,"Y","")</f>
        <v/>
      </c>
      <c r="E106" s="11" t="str">
        <f>E105</f>
        <v>Wk06</v>
      </c>
      <c r="G106" s="84">
        <f>(SUMIFS('RESULTS INPUT'!$AI:$AI,'RESULTS INPUT'!$I:$I,$A106,'RESULTS INPUT'!$C:$C,G$4)*(IF($D106="Y",2,1)))*(IF($E106=G$4,2,1))</f>
        <v>0</v>
      </c>
      <c r="H106" s="84">
        <f>(SUMIFS('RESULTS INPUT'!$AI:$AI,'RESULTS INPUT'!$I:$I,$A106,'RESULTS INPUT'!$C:$C,H$4)*(IF($D106="Y",2,1)))*(IF($E106=H$4,2,1))</f>
        <v>0</v>
      </c>
      <c r="I106" s="84">
        <f>(SUMIFS('RESULTS INPUT'!$AI:$AI,'RESULTS INPUT'!$I:$I,$A106,'RESULTS INPUT'!$C:$C,I$4)*(IF($D106="Y",2,1)))*(IF($E106=I$4,2,1))</f>
        <v>0</v>
      </c>
      <c r="J106" s="84">
        <f>(SUMIFS('RESULTS INPUT'!$AI:$AI,'RESULTS INPUT'!$I:$I,$A106,'RESULTS INPUT'!$C:$C,J$4)*(IF($D106="Y",2,1)))*(IF($E106=J$4,2,1))</f>
        <v>0</v>
      </c>
      <c r="K106" s="84">
        <f>(SUMIFS('RESULTS INPUT'!$AI:$AI,'RESULTS INPUT'!$I:$I,$A106,'RESULTS INPUT'!$C:$C,K$4)*(IF($D106="Y",2,1)))*(IF($E106=K$4,2,1))</f>
        <v>0</v>
      </c>
      <c r="L106" s="84">
        <f>(SUMIFS('RESULTS INPUT'!$AI:$AI,'RESULTS INPUT'!$I:$I,$A106,'RESULTS INPUT'!$C:$C,L$4)*(IF($D106="Y",2,1)))*(IF($E106=L$4,2,1))</f>
        <v>-60</v>
      </c>
      <c r="M106" s="84">
        <f>(SUMIFS('RESULTS INPUT'!$AI:$AI,'RESULTS INPUT'!$I:$I,$A106,'RESULTS INPUT'!$C:$C,M$4)*(IF($D106="Y",2,1)))*(IF($E106=M$4,2,1))</f>
        <v>0</v>
      </c>
      <c r="N106" s="84">
        <f>(SUMIFS('RESULTS INPUT'!$AI:$AI,'RESULTS INPUT'!$I:$I,$A106,'RESULTS INPUT'!$C:$C,N$4)*(IF($D106="Y",2,1)))*(IF($E106=N$4,2,1))</f>
        <v>0</v>
      </c>
      <c r="O106" s="84">
        <f>(SUMIFS('RESULTS INPUT'!$AI:$AI,'RESULTS INPUT'!$I:$I,$A106,'RESULTS INPUT'!$C:$C,O$4)*(IF($D106="Y",2,1)))*(IF($E106=O$4,2,1))</f>
        <v>0</v>
      </c>
      <c r="P106" s="84">
        <f>(SUMIFS('RESULTS INPUT'!$AI:$AI,'RESULTS INPUT'!$I:$I,$A106,'RESULTS INPUT'!$C:$C,P$4)*(IF($D106="Y",2,1)))*(IF($E106=P$4,2,1))</f>
        <v>0</v>
      </c>
      <c r="Q106" s="84">
        <f>(SUMIFS('RESULTS INPUT'!$AI:$AI,'RESULTS INPUT'!$I:$I,$A106,'RESULTS INPUT'!$C:$C,Q$4)*(IF($D106="Y",2,1)))*(IF($E106=Q$4,2,1))</f>
        <v>0</v>
      </c>
      <c r="R106" s="84">
        <f>(SUMIFS('RESULTS INPUT'!$AI:$AI,'RESULTS INPUT'!$I:$I,$A106,'RESULTS INPUT'!$C:$C,R$4)*(IF($D106="Y",2,1)))*(IF($E106=R$4,2,1))</f>
        <v>0</v>
      </c>
      <c r="S106" s="84">
        <f>(SUMIFS('RESULTS INPUT'!$AI:$AI,'RESULTS INPUT'!$I:$I,$A106,'RESULTS INPUT'!$C:$C,S$4)*(IF($D106="Y",2,1)))*(IF($E106=S$4,2,1))</f>
        <v>0</v>
      </c>
      <c r="T106" s="85">
        <f t="shared" ref="T106:T109" si="41">SUM(G106:S106)</f>
        <v>-60</v>
      </c>
      <c r="U106" s="47">
        <f t="shared" si="40"/>
        <v>11</v>
      </c>
    </row>
    <row r="107" spans="1:21" x14ac:dyDescent="0.25">
      <c r="A107" s="11">
        <f>VLOOKUP(U103,'TEAM INPUT'!$A$5:$AM$102,31,FALSE)</f>
        <v>12</v>
      </c>
      <c r="B107" s="67" t="str">
        <f>IFERROR(VLOOKUP($A107,LISTS!$A$3:$C$39,2,FALSE),"")</f>
        <v>Bevan Gordon</v>
      </c>
      <c r="C107" s="11" t="str">
        <f>IFERROR(VLOOKUP($A107,LISTS!$A$3:$C$39,3,FALSE),"")</f>
        <v>Bronze</v>
      </c>
      <c r="D107" s="11" t="str">
        <f>IF(_xlfn.XLOOKUP(U103,'TEAM INPUT'!$A$5:$A$102,'TEAM INPUT'!$F$5:$F$102,0)=$A107,"Y","")</f>
        <v>Y</v>
      </c>
      <c r="E107" s="11" t="str">
        <f t="shared" ref="E107:E109" si="42">E106</f>
        <v>Wk06</v>
      </c>
      <c r="G107" s="84">
        <f>(SUMIFS('RESULTS INPUT'!$AI:$AI,'RESULTS INPUT'!$I:$I,$A107,'RESULTS INPUT'!$C:$C,G$4)*(IF($D107="Y",2,1)))*(IF($E107=G$4,2,1))</f>
        <v>0</v>
      </c>
      <c r="H107" s="84">
        <f>(SUMIFS('RESULTS INPUT'!$AI:$AI,'RESULTS INPUT'!$I:$I,$A107,'RESULTS INPUT'!$C:$C,H$4)*(IF($D107="Y",2,1)))*(IF($E107=H$4,2,1))</f>
        <v>0</v>
      </c>
      <c r="I107" s="84">
        <f>(SUMIFS('RESULTS INPUT'!$AI:$AI,'RESULTS INPUT'!$I:$I,$A107,'RESULTS INPUT'!$C:$C,I$4)*(IF($D107="Y",2,1)))*(IF($E107=I$4,2,1))</f>
        <v>0</v>
      </c>
      <c r="J107" s="84">
        <f>(SUMIFS('RESULTS INPUT'!$AI:$AI,'RESULTS INPUT'!$I:$I,$A107,'RESULTS INPUT'!$C:$C,J$4)*(IF($D107="Y",2,1)))*(IF($E107=J$4,2,1))</f>
        <v>0</v>
      </c>
      <c r="K107" s="84">
        <f>(SUMIFS('RESULTS INPUT'!$AI:$AI,'RESULTS INPUT'!$I:$I,$A107,'RESULTS INPUT'!$C:$C,K$4)*(IF($D107="Y",2,1)))*(IF($E107=K$4,2,1))</f>
        <v>0</v>
      </c>
      <c r="L107" s="84">
        <f>(SUMIFS('RESULTS INPUT'!$AI:$AI,'RESULTS INPUT'!$I:$I,$A107,'RESULTS INPUT'!$C:$C,L$4)*(IF($D107="Y",2,1)))*(IF($E107=L$4,2,1))</f>
        <v>0</v>
      </c>
      <c r="M107" s="84">
        <f>(SUMIFS('RESULTS INPUT'!$AI:$AI,'RESULTS INPUT'!$I:$I,$A107,'RESULTS INPUT'!$C:$C,M$4)*(IF($D107="Y",2,1)))*(IF($E107=M$4,2,1))</f>
        <v>0</v>
      </c>
      <c r="N107" s="84">
        <f>(SUMIFS('RESULTS INPUT'!$AI:$AI,'RESULTS INPUT'!$I:$I,$A107,'RESULTS INPUT'!$C:$C,N$4)*(IF($D107="Y",2,1)))*(IF($E107=N$4,2,1))</f>
        <v>0</v>
      </c>
      <c r="O107" s="84">
        <f>(SUMIFS('RESULTS INPUT'!$AI:$AI,'RESULTS INPUT'!$I:$I,$A107,'RESULTS INPUT'!$C:$C,O$4)*(IF($D107="Y",2,1)))*(IF($E107=O$4,2,1))</f>
        <v>0</v>
      </c>
      <c r="P107" s="84">
        <f>(SUMIFS('RESULTS INPUT'!$AI:$AI,'RESULTS INPUT'!$I:$I,$A107,'RESULTS INPUT'!$C:$C,P$4)*(IF($D107="Y",2,1)))*(IF($E107=P$4,2,1))</f>
        <v>0</v>
      </c>
      <c r="Q107" s="84">
        <f>(SUMIFS('RESULTS INPUT'!$AI:$AI,'RESULTS INPUT'!$I:$I,$A107,'RESULTS INPUT'!$C:$C,Q$4)*(IF($D107="Y",2,1)))*(IF($E107=Q$4,2,1))</f>
        <v>0</v>
      </c>
      <c r="R107" s="84">
        <f>(SUMIFS('RESULTS INPUT'!$AI:$AI,'RESULTS INPUT'!$I:$I,$A107,'RESULTS INPUT'!$C:$C,R$4)*(IF($D107="Y",2,1)))*(IF($E107=R$4,2,1))</f>
        <v>0</v>
      </c>
      <c r="S107" s="84">
        <f>(SUMIFS('RESULTS INPUT'!$AI:$AI,'RESULTS INPUT'!$I:$I,$A107,'RESULTS INPUT'!$C:$C,S$4)*(IF($D107="Y",2,1)))*(IF($E107=S$4,2,1))</f>
        <v>0</v>
      </c>
      <c r="T107" s="85">
        <f t="shared" si="41"/>
        <v>0</v>
      </c>
      <c r="U107" s="47">
        <f t="shared" si="40"/>
        <v>11</v>
      </c>
    </row>
    <row r="108" spans="1:21" x14ac:dyDescent="0.25">
      <c r="A108" s="11">
        <f>VLOOKUP(U103,'TEAM INPUT'!$A$5:$AM$102,32,FALSE)</f>
        <v>8</v>
      </c>
      <c r="B108" s="67" t="str">
        <f>IFERROR(VLOOKUP($A108,LISTS!$A$3:$C$39,2,FALSE),"")</f>
        <v>Little</v>
      </c>
      <c r="C108" s="11" t="str">
        <f>IFERROR(VLOOKUP($A108,LISTS!$A$3:$C$39,3,FALSE),"")</f>
        <v>Bronze</v>
      </c>
      <c r="D108" s="11" t="str">
        <f>IF(_xlfn.XLOOKUP(U103,'TEAM INPUT'!$A$5:$A$102,'TEAM INPUT'!$F$5:$F$102,0)=$A108,"Y","")</f>
        <v/>
      </c>
      <c r="E108" s="11" t="str">
        <f t="shared" si="42"/>
        <v>Wk06</v>
      </c>
      <c r="G108" s="84">
        <f>(SUMIFS('RESULTS INPUT'!$AI:$AI,'RESULTS INPUT'!$I:$I,$A108,'RESULTS INPUT'!$C:$C,G$4)*(IF($D108="Y",2,1)))*(IF($E108=G$4,2,1))</f>
        <v>0</v>
      </c>
      <c r="H108" s="84">
        <f>(SUMIFS('RESULTS INPUT'!$AI:$AI,'RESULTS INPUT'!$I:$I,$A108,'RESULTS INPUT'!$C:$C,H$4)*(IF($D108="Y",2,1)))*(IF($E108=H$4,2,1))</f>
        <v>0</v>
      </c>
      <c r="I108" s="84">
        <f>(SUMIFS('RESULTS INPUT'!$AI:$AI,'RESULTS INPUT'!$I:$I,$A108,'RESULTS INPUT'!$C:$C,I$4)*(IF($D108="Y",2,1)))*(IF($E108=I$4,2,1))</f>
        <v>0</v>
      </c>
      <c r="J108" s="84">
        <f>(SUMIFS('RESULTS INPUT'!$AI:$AI,'RESULTS INPUT'!$I:$I,$A108,'RESULTS INPUT'!$C:$C,J$4)*(IF($D108="Y",2,1)))*(IF($E108=J$4,2,1))</f>
        <v>0</v>
      </c>
      <c r="K108" s="84">
        <f>(SUMIFS('RESULTS INPUT'!$AI:$AI,'RESULTS INPUT'!$I:$I,$A108,'RESULTS INPUT'!$C:$C,K$4)*(IF($D108="Y",2,1)))*(IF($E108=K$4,2,1))</f>
        <v>0</v>
      </c>
      <c r="L108" s="84">
        <f>(SUMIFS('RESULTS INPUT'!$AI:$AI,'RESULTS INPUT'!$I:$I,$A108,'RESULTS INPUT'!$C:$C,L$4)*(IF($D108="Y",2,1)))*(IF($E108=L$4,2,1))</f>
        <v>0</v>
      </c>
      <c r="M108" s="84">
        <f>(SUMIFS('RESULTS INPUT'!$AI:$AI,'RESULTS INPUT'!$I:$I,$A108,'RESULTS INPUT'!$C:$C,M$4)*(IF($D108="Y",2,1)))*(IF($E108=M$4,2,1))</f>
        <v>0</v>
      </c>
      <c r="N108" s="84">
        <f>(SUMIFS('RESULTS INPUT'!$AI:$AI,'RESULTS INPUT'!$I:$I,$A108,'RESULTS INPUT'!$C:$C,N$4)*(IF($D108="Y",2,1)))*(IF($E108=N$4,2,1))</f>
        <v>0</v>
      </c>
      <c r="O108" s="84">
        <f>(SUMIFS('RESULTS INPUT'!$AI:$AI,'RESULTS INPUT'!$I:$I,$A108,'RESULTS INPUT'!$C:$C,O$4)*(IF($D108="Y",2,1)))*(IF($E108=O$4,2,1))</f>
        <v>0</v>
      </c>
      <c r="P108" s="84">
        <f>(SUMIFS('RESULTS INPUT'!$AI:$AI,'RESULTS INPUT'!$I:$I,$A108,'RESULTS INPUT'!$C:$C,P$4)*(IF($D108="Y",2,1)))*(IF($E108=P$4,2,1))</f>
        <v>0</v>
      </c>
      <c r="Q108" s="84">
        <f>(SUMIFS('RESULTS INPUT'!$AI:$AI,'RESULTS INPUT'!$I:$I,$A108,'RESULTS INPUT'!$C:$C,Q$4)*(IF($D108="Y",2,1)))*(IF($E108=Q$4,2,1))</f>
        <v>0</v>
      </c>
      <c r="R108" s="84">
        <f>(SUMIFS('RESULTS INPUT'!$AI:$AI,'RESULTS INPUT'!$I:$I,$A108,'RESULTS INPUT'!$C:$C,R$4)*(IF($D108="Y",2,1)))*(IF($E108=R$4,2,1))</f>
        <v>0</v>
      </c>
      <c r="S108" s="84">
        <f>(SUMIFS('RESULTS INPUT'!$AI:$AI,'RESULTS INPUT'!$I:$I,$A108,'RESULTS INPUT'!$C:$C,S$4)*(IF($D108="Y",2,1)))*(IF($E108=S$4,2,1))</f>
        <v>0</v>
      </c>
      <c r="T108" s="85">
        <f t="shared" si="41"/>
        <v>0</v>
      </c>
      <c r="U108" s="47">
        <f t="shared" si="40"/>
        <v>11</v>
      </c>
    </row>
    <row r="109" spans="1:21" ht="15.75" thickBot="1" x14ac:dyDescent="0.3">
      <c r="A109" s="17">
        <f>VLOOKUP(U103,'TEAM INPUT'!$A$5:$AM$102,33,FALSE)</f>
        <v>10</v>
      </c>
      <c r="B109" s="67" t="str">
        <f>IFERROR(VLOOKUP($A109,LISTS!$A$3:$C$39,2,FALSE),"")</f>
        <v>Chown</v>
      </c>
      <c r="C109" s="11" t="str">
        <f>IFERROR(VLOOKUP($A109,LISTS!$A$3:$C$39,3,FALSE),"")</f>
        <v>Bronze</v>
      </c>
      <c r="D109" s="17" t="str">
        <f>IF(_xlfn.XLOOKUP(U103,'TEAM INPUT'!$A$5:$A$102,'TEAM INPUT'!$F$5:$F$102,0)=$A109,"Y","")</f>
        <v/>
      </c>
      <c r="E109" s="17" t="str">
        <f t="shared" si="42"/>
        <v>Wk06</v>
      </c>
      <c r="G109" s="86">
        <f>(SUMIFS('RESULTS INPUT'!$AI:$AI,'RESULTS INPUT'!$I:$I,$A109,'RESULTS INPUT'!$C:$C,G$4)*(IF($D109="Y",2,1)))*(IF($E109=G$4,2,1))</f>
        <v>0</v>
      </c>
      <c r="H109" s="86">
        <f>(SUMIFS('RESULTS INPUT'!$AI:$AI,'RESULTS INPUT'!$I:$I,$A109,'RESULTS INPUT'!$C:$C,H$4)*(IF($D109="Y",2,1)))*(IF($E109=H$4,2,1))</f>
        <v>0</v>
      </c>
      <c r="I109" s="86">
        <f>(SUMIFS('RESULTS INPUT'!$AI:$AI,'RESULTS INPUT'!$I:$I,$A109,'RESULTS INPUT'!$C:$C,I$4)*(IF($D109="Y",2,1)))*(IF($E109=I$4,2,1))</f>
        <v>0</v>
      </c>
      <c r="J109" s="86">
        <f>(SUMIFS('RESULTS INPUT'!$AI:$AI,'RESULTS INPUT'!$I:$I,$A109,'RESULTS INPUT'!$C:$C,J$4)*(IF($D109="Y",2,1)))*(IF($E109=J$4,2,1))</f>
        <v>0</v>
      </c>
      <c r="K109" s="86">
        <f>(SUMIFS('RESULTS INPUT'!$AI:$AI,'RESULTS INPUT'!$I:$I,$A109,'RESULTS INPUT'!$C:$C,K$4)*(IF($D109="Y",2,1)))*(IF($E109=K$4,2,1))</f>
        <v>0</v>
      </c>
      <c r="L109" s="86">
        <f>(SUMIFS('RESULTS INPUT'!$AI:$AI,'RESULTS INPUT'!$I:$I,$A109,'RESULTS INPUT'!$C:$C,L$4)*(IF($D109="Y",2,1)))*(IF($E109=L$4,2,1))</f>
        <v>76</v>
      </c>
      <c r="M109" s="86">
        <f>(SUMIFS('RESULTS INPUT'!$AI:$AI,'RESULTS INPUT'!$I:$I,$A109,'RESULTS INPUT'!$C:$C,M$4)*(IF($D109="Y",2,1)))*(IF($E109=M$4,2,1))</f>
        <v>0</v>
      </c>
      <c r="N109" s="86">
        <f>(SUMIFS('RESULTS INPUT'!$AI:$AI,'RESULTS INPUT'!$I:$I,$A109,'RESULTS INPUT'!$C:$C,N$4)*(IF($D109="Y",2,1)))*(IF($E109=N$4,2,1))</f>
        <v>0</v>
      </c>
      <c r="O109" s="86">
        <f>(SUMIFS('RESULTS INPUT'!$AI:$AI,'RESULTS INPUT'!$I:$I,$A109,'RESULTS INPUT'!$C:$C,O$4)*(IF($D109="Y",2,1)))*(IF($E109=O$4,2,1))</f>
        <v>0</v>
      </c>
      <c r="P109" s="86">
        <f>(SUMIFS('RESULTS INPUT'!$AI:$AI,'RESULTS INPUT'!$I:$I,$A109,'RESULTS INPUT'!$C:$C,P$4)*(IF($D109="Y",2,1)))*(IF($E109=P$4,2,1))</f>
        <v>0</v>
      </c>
      <c r="Q109" s="86">
        <f>(SUMIFS('RESULTS INPUT'!$AI:$AI,'RESULTS INPUT'!$I:$I,$A109,'RESULTS INPUT'!$C:$C,Q$4)*(IF($D109="Y",2,1)))*(IF($E109=Q$4,2,1))</f>
        <v>0</v>
      </c>
      <c r="R109" s="86">
        <f>(SUMIFS('RESULTS INPUT'!$AI:$AI,'RESULTS INPUT'!$I:$I,$A109,'RESULTS INPUT'!$C:$C,R$4)*(IF($D109="Y",2,1)))*(IF($E109=R$4,2,1))</f>
        <v>0</v>
      </c>
      <c r="S109" s="86">
        <f>(SUMIFS('RESULTS INPUT'!$AI:$AI,'RESULTS INPUT'!$I:$I,$A109,'RESULTS INPUT'!$C:$C,S$4)*(IF($D109="Y",2,1)))*(IF($E109=S$4,2,1))</f>
        <v>0</v>
      </c>
      <c r="T109" s="87">
        <f t="shared" si="41"/>
        <v>76</v>
      </c>
      <c r="U109" s="47">
        <f t="shared" si="40"/>
        <v>11</v>
      </c>
    </row>
    <row r="110" spans="1:21" ht="15.75" thickBot="1" x14ac:dyDescent="0.3">
      <c r="A110" s="38" t="str">
        <f>A103&amp;" - TOTAL SCORE"</f>
        <v>BEER NECESSITIES - TOTAL SCORE</v>
      </c>
      <c r="B110" s="39"/>
      <c r="C110" s="39"/>
      <c r="D110" s="39"/>
      <c r="E110" s="39"/>
      <c r="G110" s="88">
        <f>SUM(G105:G109)</f>
        <v>0</v>
      </c>
      <c r="H110" s="88">
        <f t="shared" ref="H110:T110" si="43">SUM(H105:H109)</f>
        <v>0</v>
      </c>
      <c r="I110" s="88">
        <f t="shared" si="43"/>
        <v>0</v>
      </c>
      <c r="J110" s="88">
        <f t="shared" si="43"/>
        <v>0</v>
      </c>
      <c r="K110" s="88">
        <f t="shared" si="43"/>
        <v>0</v>
      </c>
      <c r="L110" s="88">
        <f t="shared" si="43"/>
        <v>90</v>
      </c>
      <c r="M110" s="88">
        <f t="shared" si="43"/>
        <v>0</v>
      </c>
      <c r="N110" s="88">
        <f t="shared" si="43"/>
        <v>0</v>
      </c>
      <c r="O110" s="88">
        <f t="shared" si="43"/>
        <v>0</v>
      </c>
      <c r="P110" s="88">
        <f t="shared" si="43"/>
        <v>0</v>
      </c>
      <c r="Q110" s="88">
        <f t="shared" si="43"/>
        <v>0</v>
      </c>
      <c r="R110" s="88">
        <f t="shared" si="43"/>
        <v>0</v>
      </c>
      <c r="S110" s="88">
        <f t="shared" si="43"/>
        <v>0</v>
      </c>
      <c r="T110" s="89">
        <f t="shared" si="43"/>
        <v>90</v>
      </c>
      <c r="U110" s="47">
        <f t="shared" si="40"/>
        <v>11</v>
      </c>
    </row>
    <row r="111" spans="1:21" ht="15.75" thickTop="1" x14ac:dyDescent="0.25"/>
    <row r="113" spans="1:21" ht="15.75" thickBot="1" x14ac:dyDescent="0.3">
      <c r="A113" s="40" t="str">
        <f>UPPER(_xlfn.XLOOKUP(U113,'TEAM INPUT'!$A$5:$A$102,'TEAM INPUT'!$B$5:$B$102,0))</f>
        <v>BIG RAMBO</v>
      </c>
      <c r="B113" s="41"/>
      <c r="C113" s="41"/>
      <c r="D113" s="41"/>
      <c r="E113" s="41"/>
      <c r="F113" s="41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47">
        <f>U103+1</f>
        <v>12</v>
      </c>
    </row>
    <row r="114" spans="1:21" ht="30" x14ac:dyDescent="0.25">
      <c r="A114" s="42" t="s">
        <v>76</v>
      </c>
      <c r="B114" s="43" t="s">
        <v>20</v>
      </c>
      <c r="C114" s="44" t="s">
        <v>94</v>
      </c>
      <c r="D114" s="45" t="s">
        <v>93</v>
      </c>
      <c r="E114" s="44" t="s">
        <v>91</v>
      </c>
      <c r="G114" s="80" t="s">
        <v>78</v>
      </c>
      <c r="H114" s="80" t="s">
        <v>79</v>
      </c>
      <c r="I114" s="80" t="s">
        <v>80</v>
      </c>
      <c r="J114" s="80" t="s">
        <v>81</v>
      </c>
      <c r="K114" s="80" t="s">
        <v>82</v>
      </c>
      <c r="L114" s="80" t="s">
        <v>83</v>
      </c>
      <c r="M114" s="80" t="s">
        <v>84</v>
      </c>
      <c r="N114" s="80" t="s">
        <v>85</v>
      </c>
      <c r="O114" s="80" t="s">
        <v>86</v>
      </c>
      <c r="P114" s="80" t="s">
        <v>87</v>
      </c>
      <c r="Q114" s="80" t="s">
        <v>88</v>
      </c>
      <c r="R114" s="80" t="s">
        <v>89</v>
      </c>
      <c r="S114" s="80" t="s">
        <v>90</v>
      </c>
      <c r="T114" s="81" t="s">
        <v>98</v>
      </c>
      <c r="U114" s="47">
        <f>U113</f>
        <v>12</v>
      </c>
    </row>
    <row r="115" spans="1:21" x14ac:dyDescent="0.25">
      <c r="A115" s="11">
        <f>VLOOKUP(U113,'TEAM INPUT'!$A$5:$AM$102,29,FALSE)</f>
        <v>1</v>
      </c>
      <c r="B115" s="67" t="str">
        <f>IFERROR(VLOOKUP($A115,LISTS!$A$3:$C$39,2,FALSE),"")</f>
        <v>Logan</v>
      </c>
      <c r="C115" s="11" t="str">
        <f>IFERROR(VLOOKUP($A115,LISTS!$A$3:$C$39,3,FALSE),"")</f>
        <v>Gold</v>
      </c>
      <c r="D115" s="11" t="str">
        <f>IF(_xlfn.XLOOKUP(U113,'TEAM INPUT'!$A$5:$A$102,'TEAM INPUT'!$F$5:$F$102,0)=$A115,"Y","")</f>
        <v>Y</v>
      </c>
      <c r="E115" s="11" t="str">
        <f>_xlfn.XLOOKUP(U113,'TEAM INPUT'!$A$5:$A$102,'TEAM INPUT'!$I$5:$I$102,0)</f>
        <v>Wk02</v>
      </c>
      <c r="G115" s="82">
        <f>(SUMIFS('RESULTS INPUT'!$AI:$AI,'RESULTS INPUT'!$I:$I,$A115,'RESULTS INPUT'!$C:$C,G$4)*(IF($D115="Y",2,1)))*(IF($E115=G$4,2,1))</f>
        <v>0</v>
      </c>
      <c r="H115" s="82">
        <f>(SUMIFS('RESULTS INPUT'!$AI:$AI,'RESULTS INPUT'!$I:$I,$A115,'RESULTS INPUT'!$C:$C,H$4)*(IF($D115="Y",2,1)))*(IF($E115=H$4,2,1))</f>
        <v>0</v>
      </c>
      <c r="I115" s="82">
        <f>(SUMIFS('RESULTS INPUT'!$AI:$AI,'RESULTS INPUT'!$I:$I,$A115,'RESULTS INPUT'!$C:$C,I$4)*(IF($D115="Y",2,1)))*(IF($E115=I$4,2,1))</f>
        <v>0</v>
      </c>
      <c r="J115" s="82">
        <f>(SUMIFS('RESULTS INPUT'!$AI:$AI,'RESULTS INPUT'!$I:$I,$A115,'RESULTS INPUT'!$C:$C,J$4)*(IF($D115="Y",2,1)))*(IF($E115=J$4,2,1))</f>
        <v>0</v>
      </c>
      <c r="K115" s="82">
        <f>(SUMIFS('RESULTS INPUT'!$AI:$AI,'RESULTS INPUT'!$I:$I,$A115,'RESULTS INPUT'!$C:$C,K$4)*(IF($D115="Y",2,1)))*(IF($E115=K$4,2,1))</f>
        <v>0</v>
      </c>
      <c r="L115" s="82">
        <f>(SUMIFS('RESULTS INPUT'!$AI:$AI,'RESULTS INPUT'!$I:$I,$A115,'RESULTS INPUT'!$C:$C,L$4)*(IF($D115="Y",2,1)))*(IF($E115=L$4,2,1))</f>
        <v>74</v>
      </c>
      <c r="M115" s="82">
        <f>(SUMIFS('RESULTS INPUT'!$AI:$AI,'RESULTS INPUT'!$I:$I,$A115,'RESULTS INPUT'!$C:$C,M$4)*(IF($D115="Y",2,1)))*(IF($E115=M$4,2,1))</f>
        <v>0</v>
      </c>
      <c r="N115" s="82">
        <f>(SUMIFS('RESULTS INPUT'!$AI:$AI,'RESULTS INPUT'!$I:$I,$A115,'RESULTS INPUT'!$C:$C,N$4)*(IF($D115="Y",2,1)))*(IF($E115=N$4,2,1))</f>
        <v>0</v>
      </c>
      <c r="O115" s="82">
        <f>(SUMIFS('RESULTS INPUT'!$AI:$AI,'RESULTS INPUT'!$I:$I,$A115,'RESULTS INPUT'!$C:$C,O$4)*(IF($D115="Y",2,1)))*(IF($E115=O$4,2,1))</f>
        <v>0</v>
      </c>
      <c r="P115" s="82">
        <f>(SUMIFS('RESULTS INPUT'!$AI:$AI,'RESULTS INPUT'!$I:$I,$A115,'RESULTS INPUT'!$C:$C,P$4)*(IF($D115="Y",2,1)))*(IF($E115=P$4,2,1))</f>
        <v>0</v>
      </c>
      <c r="Q115" s="82">
        <f>(SUMIFS('RESULTS INPUT'!$AI:$AI,'RESULTS INPUT'!$I:$I,$A115,'RESULTS INPUT'!$C:$C,Q$4)*(IF($D115="Y",2,1)))*(IF($E115=Q$4,2,1))</f>
        <v>0</v>
      </c>
      <c r="R115" s="82">
        <f>(SUMIFS('RESULTS INPUT'!$AI:$AI,'RESULTS INPUT'!$I:$I,$A115,'RESULTS INPUT'!$C:$C,R$4)*(IF($D115="Y",2,1)))*(IF($E115=R$4,2,1))</f>
        <v>0</v>
      </c>
      <c r="S115" s="82">
        <f>(SUMIFS('RESULTS INPUT'!$AI:$AI,'RESULTS INPUT'!$I:$I,$A115,'RESULTS INPUT'!$C:$C,S$4)*(IF($D115="Y",2,1)))*(IF($E115=S$4,2,1))</f>
        <v>0</v>
      </c>
      <c r="T115" s="83">
        <f>SUM(G115:S115)</f>
        <v>74</v>
      </c>
      <c r="U115" s="47">
        <f t="shared" ref="U115:U120" si="44">U114</f>
        <v>12</v>
      </c>
    </row>
    <row r="116" spans="1:21" x14ac:dyDescent="0.25">
      <c r="A116" s="11">
        <f>VLOOKUP(U113,'TEAM INPUT'!$A$5:$AM$102,30,FALSE)</f>
        <v>4</v>
      </c>
      <c r="B116" s="67" t="str">
        <f>IFERROR(VLOOKUP($A116,LISTS!$A$3:$C$39,2,FALSE),"")</f>
        <v>Wellsy</v>
      </c>
      <c r="C116" s="11" t="str">
        <f>IFERROR(VLOOKUP($A116,LISTS!$A$3:$C$39,3,FALSE),"")</f>
        <v>Silver</v>
      </c>
      <c r="D116" s="11" t="str">
        <f>IF(_xlfn.XLOOKUP(U113,'TEAM INPUT'!$A$5:$A$102,'TEAM INPUT'!$F$5:$F$102,0)=$A116,"Y","")</f>
        <v/>
      </c>
      <c r="E116" s="11" t="str">
        <f>E115</f>
        <v>Wk02</v>
      </c>
      <c r="G116" s="84">
        <f>(SUMIFS('RESULTS INPUT'!$AI:$AI,'RESULTS INPUT'!$I:$I,$A116,'RESULTS INPUT'!$C:$C,G$4)*(IF($D116="Y",2,1)))*(IF($E116=G$4,2,1))</f>
        <v>0</v>
      </c>
      <c r="H116" s="84">
        <f>(SUMIFS('RESULTS INPUT'!$AI:$AI,'RESULTS INPUT'!$I:$I,$A116,'RESULTS INPUT'!$C:$C,H$4)*(IF($D116="Y",2,1)))*(IF($E116=H$4,2,1))</f>
        <v>0</v>
      </c>
      <c r="I116" s="84">
        <f>(SUMIFS('RESULTS INPUT'!$AI:$AI,'RESULTS INPUT'!$I:$I,$A116,'RESULTS INPUT'!$C:$C,I$4)*(IF($D116="Y",2,1)))*(IF($E116=I$4,2,1))</f>
        <v>0</v>
      </c>
      <c r="J116" s="84">
        <f>(SUMIFS('RESULTS INPUT'!$AI:$AI,'RESULTS INPUT'!$I:$I,$A116,'RESULTS INPUT'!$C:$C,J$4)*(IF($D116="Y",2,1)))*(IF($E116=J$4,2,1))</f>
        <v>0</v>
      </c>
      <c r="K116" s="84">
        <f>(SUMIFS('RESULTS INPUT'!$AI:$AI,'RESULTS INPUT'!$I:$I,$A116,'RESULTS INPUT'!$C:$C,K$4)*(IF($D116="Y",2,1)))*(IF($E116=K$4,2,1))</f>
        <v>0</v>
      </c>
      <c r="L116" s="84">
        <f>(SUMIFS('RESULTS INPUT'!$AI:$AI,'RESULTS INPUT'!$I:$I,$A116,'RESULTS INPUT'!$C:$C,L$4)*(IF($D116="Y",2,1)))*(IF($E116=L$4,2,1))</f>
        <v>40</v>
      </c>
      <c r="M116" s="84">
        <f>(SUMIFS('RESULTS INPUT'!$AI:$AI,'RESULTS INPUT'!$I:$I,$A116,'RESULTS INPUT'!$C:$C,M$4)*(IF($D116="Y",2,1)))*(IF($E116=M$4,2,1))</f>
        <v>0</v>
      </c>
      <c r="N116" s="84">
        <f>(SUMIFS('RESULTS INPUT'!$AI:$AI,'RESULTS INPUT'!$I:$I,$A116,'RESULTS INPUT'!$C:$C,N$4)*(IF($D116="Y",2,1)))*(IF($E116=N$4,2,1))</f>
        <v>0</v>
      </c>
      <c r="O116" s="84">
        <f>(SUMIFS('RESULTS INPUT'!$AI:$AI,'RESULTS INPUT'!$I:$I,$A116,'RESULTS INPUT'!$C:$C,O$4)*(IF($D116="Y",2,1)))*(IF($E116=O$4,2,1))</f>
        <v>0</v>
      </c>
      <c r="P116" s="84">
        <f>(SUMIFS('RESULTS INPUT'!$AI:$AI,'RESULTS INPUT'!$I:$I,$A116,'RESULTS INPUT'!$C:$C,P$4)*(IF($D116="Y",2,1)))*(IF($E116=P$4,2,1))</f>
        <v>0</v>
      </c>
      <c r="Q116" s="84">
        <f>(SUMIFS('RESULTS INPUT'!$AI:$AI,'RESULTS INPUT'!$I:$I,$A116,'RESULTS INPUT'!$C:$C,Q$4)*(IF($D116="Y",2,1)))*(IF($E116=Q$4,2,1))</f>
        <v>0</v>
      </c>
      <c r="R116" s="84">
        <f>(SUMIFS('RESULTS INPUT'!$AI:$AI,'RESULTS INPUT'!$I:$I,$A116,'RESULTS INPUT'!$C:$C,R$4)*(IF($D116="Y",2,1)))*(IF($E116=R$4,2,1))</f>
        <v>0</v>
      </c>
      <c r="S116" s="84">
        <f>(SUMIFS('RESULTS INPUT'!$AI:$AI,'RESULTS INPUT'!$I:$I,$A116,'RESULTS INPUT'!$C:$C,S$4)*(IF($D116="Y",2,1)))*(IF($E116=S$4,2,1))</f>
        <v>0</v>
      </c>
      <c r="T116" s="85">
        <f t="shared" ref="T116:T119" si="45">SUM(G116:S116)</f>
        <v>40</v>
      </c>
      <c r="U116" s="47">
        <f t="shared" si="44"/>
        <v>12</v>
      </c>
    </row>
    <row r="117" spans="1:21" x14ac:dyDescent="0.25">
      <c r="A117" s="11">
        <f>VLOOKUP(U113,'TEAM INPUT'!$A$5:$AM$102,31,FALSE)</f>
        <v>11</v>
      </c>
      <c r="B117" s="67" t="str">
        <f>IFERROR(VLOOKUP($A117,LISTS!$A$3:$C$39,2,FALSE),"")</f>
        <v>Minndo</v>
      </c>
      <c r="C117" s="11" t="str">
        <f>IFERROR(VLOOKUP($A117,LISTS!$A$3:$C$39,3,FALSE),"")</f>
        <v>Bronze</v>
      </c>
      <c r="D117" s="11" t="str">
        <f>IF(_xlfn.XLOOKUP(U113,'TEAM INPUT'!$A$5:$A$102,'TEAM INPUT'!$F$5:$F$102,0)=$A117,"Y","")</f>
        <v/>
      </c>
      <c r="E117" s="11" t="str">
        <f t="shared" ref="E117:E119" si="46">E116</f>
        <v>Wk02</v>
      </c>
      <c r="G117" s="84">
        <f>(SUMIFS('RESULTS INPUT'!$AI:$AI,'RESULTS INPUT'!$I:$I,$A117,'RESULTS INPUT'!$C:$C,G$4)*(IF($D117="Y",2,1)))*(IF($E117=G$4,2,1))</f>
        <v>0</v>
      </c>
      <c r="H117" s="84">
        <f>(SUMIFS('RESULTS INPUT'!$AI:$AI,'RESULTS INPUT'!$I:$I,$A117,'RESULTS INPUT'!$C:$C,H$4)*(IF($D117="Y",2,1)))*(IF($E117=H$4,2,1))</f>
        <v>0</v>
      </c>
      <c r="I117" s="84">
        <f>(SUMIFS('RESULTS INPUT'!$AI:$AI,'RESULTS INPUT'!$I:$I,$A117,'RESULTS INPUT'!$C:$C,I$4)*(IF($D117="Y",2,1)))*(IF($E117=I$4,2,1))</f>
        <v>0</v>
      </c>
      <c r="J117" s="84">
        <f>(SUMIFS('RESULTS INPUT'!$AI:$AI,'RESULTS INPUT'!$I:$I,$A117,'RESULTS INPUT'!$C:$C,J$4)*(IF($D117="Y",2,1)))*(IF($E117=J$4,2,1))</f>
        <v>0</v>
      </c>
      <c r="K117" s="84">
        <f>(SUMIFS('RESULTS INPUT'!$AI:$AI,'RESULTS INPUT'!$I:$I,$A117,'RESULTS INPUT'!$C:$C,K$4)*(IF($D117="Y",2,1)))*(IF($E117=K$4,2,1))</f>
        <v>0</v>
      </c>
      <c r="L117" s="84">
        <f>(SUMIFS('RESULTS INPUT'!$AI:$AI,'RESULTS INPUT'!$I:$I,$A117,'RESULTS INPUT'!$C:$C,L$4)*(IF($D117="Y",2,1)))*(IF($E117=L$4,2,1))</f>
        <v>36</v>
      </c>
      <c r="M117" s="84">
        <f>(SUMIFS('RESULTS INPUT'!$AI:$AI,'RESULTS INPUT'!$I:$I,$A117,'RESULTS INPUT'!$C:$C,M$4)*(IF($D117="Y",2,1)))*(IF($E117=M$4,2,1))</f>
        <v>0</v>
      </c>
      <c r="N117" s="84">
        <f>(SUMIFS('RESULTS INPUT'!$AI:$AI,'RESULTS INPUT'!$I:$I,$A117,'RESULTS INPUT'!$C:$C,N$4)*(IF($D117="Y",2,1)))*(IF($E117=N$4,2,1))</f>
        <v>0</v>
      </c>
      <c r="O117" s="84">
        <f>(SUMIFS('RESULTS INPUT'!$AI:$AI,'RESULTS INPUT'!$I:$I,$A117,'RESULTS INPUT'!$C:$C,O$4)*(IF($D117="Y",2,1)))*(IF($E117=O$4,2,1))</f>
        <v>0</v>
      </c>
      <c r="P117" s="84">
        <f>(SUMIFS('RESULTS INPUT'!$AI:$AI,'RESULTS INPUT'!$I:$I,$A117,'RESULTS INPUT'!$C:$C,P$4)*(IF($D117="Y",2,1)))*(IF($E117=P$4,2,1))</f>
        <v>0</v>
      </c>
      <c r="Q117" s="84">
        <f>(SUMIFS('RESULTS INPUT'!$AI:$AI,'RESULTS INPUT'!$I:$I,$A117,'RESULTS INPUT'!$C:$C,Q$4)*(IF($D117="Y",2,1)))*(IF($E117=Q$4,2,1))</f>
        <v>0</v>
      </c>
      <c r="R117" s="84">
        <f>(SUMIFS('RESULTS INPUT'!$AI:$AI,'RESULTS INPUT'!$I:$I,$A117,'RESULTS INPUT'!$C:$C,R$4)*(IF($D117="Y",2,1)))*(IF($E117=R$4,2,1))</f>
        <v>0</v>
      </c>
      <c r="S117" s="84">
        <f>(SUMIFS('RESULTS INPUT'!$AI:$AI,'RESULTS INPUT'!$I:$I,$A117,'RESULTS INPUT'!$C:$C,S$4)*(IF($D117="Y",2,1)))*(IF($E117=S$4,2,1))</f>
        <v>0</v>
      </c>
      <c r="T117" s="85">
        <f t="shared" si="45"/>
        <v>36</v>
      </c>
      <c r="U117" s="47">
        <f t="shared" si="44"/>
        <v>12</v>
      </c>
    </row>
    <row r="118" spans="1:21" x14ac:dyDescent="0.25">
      <c r="A118" s="11">
        <f>VLOOKUP(U113,'TEAM INPUT'!$A$5:$AM$102,32,FALSE)</f>
        <v>19</v>
      </c>
      <c r="B118" s="67" t="str">
        <f>IFERROR(VLOOKUP($A118,LISTS!$A$3:$C$39,2,FALSE),"")</f>
        <v>Jack Cousins</v>
      </c>
      <c r="C118" s="11" t="str">
        <f>IFERROR(VLOOKUP($A118,LISTS!$A$3:$C$39,3,FALSE),"")</f>
        <v>Bronze</v>
      </c>
      <c r="D118" s="11" t="str">
        <f>IF(_xlfn.XLOOKUP(U113,'TEAM INPUT'!$A$5:$A$102,'TEAM INPUT'!$F$5:$F$102,0)=$A118,"Y","")</f>
        <v/>
      </c>
      <c r="E118" s="11" t="str">
        <f t="shared" si="46"/>
        <v>Wk02</v>
      </c>
      <c r="G118" s="84">
        <f>(SUMIFS('RESULTS INPUT'!$AI:$AI,'RESULTS INPUT'!$I:$I,$A118,'RESULTS INPUT'!$C:$C,G$4)*(IF($D118="Y",2,1)))*(IF($E118=G$4,2,1))</f>
        <v>0</v>
      </c>
      <c r="H118" s="84">
        <f>(SUMIFS('RESULTS INPUT'!$AI:$AI,'RESULTS INPUT'!$I:$I,$A118,'RESULTS INPUT'!$C:$C,H$4)*(IF($D118="Y",2,1)))*(IF($E118=H$4,2,1))</f>
        <v>0</v>
      </c>
      <c r="I118" s="84">
        <f>(SUMIFS('RESULTS INPUT'!$AI:$AI,'RESULTS INPUT'!$I:$I,$A118,'RESULTS INPUT'!$C:$C,I$4)*(IF($D118="Y",2,1)))*(IF($E118=I$4,2,1))</f>
        <v>0</v>
      </c>
      <c r="J118" s="84">
        <f>(SUMIFS('RESULTS INPUT'!$AI:$AI,'RESULTS INPUT'!$I:$I,$A118,'RESULTS INPUT'!$C:$C,J$4)*(IF($D118="Y",2,1)))*(IF($E118=J$4,2,1))</f>
        <v>0</v>
      </c>
      <c r="K118" s="84">
        <f>(SUMIFS('RESULTS INPUT'!$AI:$AI,'RESULTS INPUT'!$I:$I,$A118,'RESULTS INPUT'!$C:$C,K$4)*(IF($D118="Y",2,1)))*(IF($E118=K$4,2,1))</f>
        <v>0</v>
      </c>
      <c r="L118" s="84">
        <f>(SUMIFS('RESULTS INPUT'!$AI:$AI,'RESULTS INPUT'!$I:$I,$A118,'RESULTS INPUT'!$C:$C,L$4)*(IF($D118="Y",2,1)))*(IF($E118=L$4,2,1))</f>
        <v>236</v>
      </c>
      <c r="M118" s="84">
        <f>(SUMIFS('RESULTS INPUT'!$AI:$AI,'RESULTS INPUT'!$I:$I,$A118,'RESULTS INPUT'!$C:$C,M$4)*(IF($D118="Y",2,1)))*(IF($E118=M$4,2,1))</f>
        <v>0</v>
      </c>
      <c r="N118" s="84">
        <f>(SUMIFS('RESULTS INPUT'!$AI:$AI,'RESULTS INPUT'!$I:$I,$A118,'RESULTS INPUT'!$C:$C,N$4)*(IF($D118="Y",2,1)))*(IF($E118=N$4,2,1))</f>
        <v>0</v>
      </c>
      <c r="O118" s="84">
        <f>(SUMIFS('RESULTS INPUT'!$AI:$AI,'RESULTS INPUT'!$I:$I,$A118,'RESULTS INPUT'!$C:$C,O$4)*(IF($D118="Y",2,1)))*(IF($E118=O$4,2,1))</f>
        <v>0</v>
      </c>
      <c r="P118" s="84">
        <f>(SUMIFS('RESULTS INPUT'!$AI:$AI,'RESULTS INPUT'!$I:$I,$A118,'RESULTS INPUT'!$C:$C,P$4)*(IF($D118="Y",2,1)))*(IF($E118=P$4,2,1))</f>
        <v>0</v>
      </c>
      <c r="Q118" s="84">
        <f>(SUMIFS('RESULTS INPUT'!$AI:$AI,'RESULTS INPUT'!$I:$I,$A118,'RESULTS INPUT'!$C:$C,Q$4)*(IF($D118="Y",2,1)))*(IF($E118=Q$4,2,1))</f>
        <v>0</v>
      </c>
      <c r="R118" s="84">
        <f>(SUMIFS('RESULTS INPUT'!$AI:$AI,'RESULTS INPUT'!$I:$I,$A118,'RESULTS INPUT'!$C:$C,R$4)*(IF($D118="Y",2,1)))*(IF($E118=R$4,2,1))</f>
        <v>0</v>
      </c>
      <c r="S118" s="84">
        <f>(SUMIFS('RESULTS INPUT'!$AI:$AI,'RESULTS INPUT'!$I:$I,$A118,'RESULTS INPUT'!$C:$C,S$4)*(IF($D118="Y",2,1)))*(IF($E118=S$4,2,1))</f>
        <v>0</v>
      </c>
      <c r="T118" s="85">
        <f t="shared" si="45"/>
        <v>236</v>
      </c>
      <c r="U118" s="47">
        <f t="shared" si="44"/>
        <v>12</v>
      </c>
    </row>
    <row r="119" spans="1:21" ht="15.75" thickBot="1" x14ac:dyDescent="0.3">
      <c r="A119" s="17">
        <f>VLOOKUP(U113,'TEAM INPUT'!$A$5:$AM$102,33,FALSE)</f>
        <v>10</v>
      </c>
      <c r="B119" s="67" t="str">
        <f>IFERROR(VLOOKUP($A119,LISTS!$A$3:$C$39,2,FALSE),"")</f>
        <v>Chown</v>
      </c>
      <c r="C119" s="11" t="str">
        <f>IFERROR(VLOOKUP($A119,LISTS!$A$3:$C$39,3,FALSE),"")</f>
        <v>Bronze</v>
      </c>
      <c r="D119" s="17" t="str">
        <f>IF(_xlfn.XLOOKUP(U113,'TEAM INPUT'!$A$5:$A$102,'TEAM INPUT'!$F$5:$F$102,0)=$A119,"Y","")</f>
        <v/>
      </c>
      <c r="E119" s="17" t="str">
        <f t="shared" si="46"/>
        <v>Wk02</v>
      </c>
      <c r="G119" s="86">
        <f>(SUMIFS('RESULTS INPUT'!$AI:$AI,'RESULTS INPUT'!$I:$I,$A119,'RESULTS INPUT'!$C:$C,G$4)*(IF($D119="Y",2,1)))*(IF($E119=G$4,2,1))</f>
        <v>0</v>
      </c>
      <c r="H119" s="86">
        <f>(SUMIFS('RESULTS INPUT'!$AI:$AI,'RESULTS INPUT'!$I:$I,$A119,'RESULTS INPUT'!$C:$C,H$4)*(IF($D119="Y",2,1)))*(IF($E119=H$4,2,1))</f>
        <v>0</v>
      </c>
      <c r="I119" s="86">
        <f>(SUMIFS('RESULTS INPUT'!$AI:$AI,'RESULTS INPUT'!$I:$I,$A119,'RESULTS INPUT'!$C:$C,I$4)*(IF($D119="Y",2,1)))*(IF($E119=I$4,2,1))</f>
        <v>0</v>
      </c>
      <c r="J119" s="86">
        <f>(SUMIFS('RESULTS INPUT'!$AI:$AI,'RESULTS INPUT'!$I:$I,$A119,'RESULTS INPUT'!$C:$C,J$4)*(IF($D119="Y",2,1)))*(IF($E119=J$4,2,1))</f>
        <v>0</v>
      </c>
      <c r="K119" s="86">
        <f>(SUMIFS('RESULTS INPUT'!$AI:$AI,'RESULTS INPUT'!$I:$I,$A119,'RESULTS INPUT'!$C:$C,K$4)*(IF($D119="Y",2,1)))*(IF($E119=K$4,2,1))</f>
        <v>0</v>
      </c>
      <c r="L119" s="86">
        <f>(SUMIFS('RESULTS INPUT'!$AI:$AI,'RESULTS INPUT'!$I:$I,$A119,'RESULTS INPUT'!$C:$C,L$4)*(IF($D119="Y",2,1)))*(IF($E119=L$4,2,1))</f>
        <v>38</v>
      </c>
      <c r="M119" s="86">
        <f>(SUMIFS('RESULTS INPUT'!$AI:$AI,'RESULTS INPUT'!$I:$I,$A119,'RESULTS INPUT'!$C:$C,M$4)*(IF($D119="Y",2,1)))*(IF($E119=M$4,2,1))</f>
        <v>0</v>
      </c>
      <c r="N119" s="86">
        <f>(SUMIFS('RESULTS INPUT'!$AI:$AI,'RESULTS INPUT'!$I:$I,$A119,'RESULTS INPUT'!$C:$C,N$4)*(IF($D119="Y",2,1)))*(IF($E119=N$4,2,1))</f>
        <v>0</v>
      </c>
      <c r="O119" s="86">
        <f>(SUMIFS('RESULTS INPUT'!$AI:$AI,'RESULTS INPUT'!$I:$I,$A119,'RESULTS INPUT'!$C:$C,O$4)*(IF($D119="Y",2,1)))*(IF($E119=O$4,2,1))</f>
        <v>0</v>
      </c>
      <c r="P119" s="86">
        <f>(SUMIFS('RESULTS INPUT'!$AI:$AI,'RESULTS INPUT'!$I:$I,$A119,'RESULTS INPUT'!$C:$C,P$4)*(IF($D119="Y",2,1)))*(IF($E119=P$4,2,1))</f>
        <v>0</v>
      </c>
      <c r="Q119" s="86">
        <f>(SUMIFS('RESULTS INPUT'!$AI:$AI,'RESULTS INPUT'!$I:$I,$A119,'RESULTS INPUT'!$C:$C,Q$4)*(IF($D119="Y",2,1)))*(IF($E119=Q$4,2,1))</f>
        <v>0</v>
      </c>
      <c r="R119" s="86">
        <f>(SUMIFS('RESULTS INPUT'!$AI:$AI,'RESULTS INPUT'!$I:$I,$A119,'RESULTS INPUT'!$C:$C,R$4)*(IF($D119="Y",2,1)))*(IF($E119=R$4,2,1))</f>
        <v>0</v>
      </c>
      <c r="S119" s="86">
        <f>(SUMIFS('RESULTS INPUT'!$AI:$AI,'RESULTS INPUT'!$I:$I,$A119,'RESULTS INPUT'!$C:$C,S$4)*(IF($D119="Y",2,1)))*(IF($E119=S$4,2,1))</f>
        <v>0</v>
      </c>
      <c r="T119" s="87">
        <f t="shared" si="45"/>
        <v>38</v>
      </c>
      <c r="U119" s="47">
        <f t="shared" si="44"/>
        <v>12</v>
      </c>
    </row>
    <row r="120" spans="1:21" ht="15.75" thickBot="1" x14ac:dyDescent="0.3">
      <c r="A120" s="38" t="str">
        <f>A113&amp;" - TOTAL SCORE"</f>
        <v>BIG RAMBO - TOTAL SCORE</v>
      </c>
      <c r="B120" s="39"/>
      <c r="C120" s="39"/>
      <c r="D120" s="39"/>
      <c r="E120" s="39"/>
      <c r="G120" s="88">
        <f>SUM(G115:G119)</f>
        <v>0</v>
      </c>
      <c r="H120" s="88">
        <f t="shared" ref="H120:T120" si="47">SUM(H115:H119)</f>
        <v>0</v>
      </c>
      <c r="I120" s="88">
        <f t="shared" si="47"/>
        <v>0</v>
      </c>
      <c r="J120" s="88">
        <f t="shared" si="47"/>
        <v>0</v>
      </c>
      <c r="K120" s="88">
        <f t="shared" si="47"/>
        <v>0</v>
      </c>
      <c r="L120" s="88">
        <f t="shared" si="47"/>
        <v>424</v>
      </c>
      <c r="M120" s="88">
        <f t="shared" si="47"/>
        <v>0</v>
      </c>
      <c r="N120" s="88">
        <f t="shared" si="47"/>
        <v>0</v>
      </c>
      <c r="O120" s="88">
        <f t="shared" si="47"/>
        <v>0</v>
      </c>
      <c r="P120" s="88">
        <f t="shared" si="47"/>
        <v>0</v>
      </c>
      <c r="Q120" s="88">
        <f t="shared" si="47"/>
        <v>0</v>
      </c>
      <c r="R120" s="88">
        <f t="shared" si="47"/>
        <v>0</v>
      </c>
      <c r="S120" s="88">
        <f t="shared" si="47"/>
        <v>0</v>
      </c>
      <c r="T120" s="89">
        <f t="shared" si="47"/>
        <v>424</v>
      </c>
      <c r="U120" s="47">
        <f t="shared" si="44"/>
        <v>12</v>
      </c>
    </row>
    <row r="121" spans="1:21" ht="15.75" thickTop="1" x14ac:dyDescent="0.25"/>
    <row r="123" spans="1:21" ht="15.75" thickBot="1" x14ac:dyDescent="0.3">
      <c r="A123" s="40" t="str">
        <f>UPPER(_xlfn.XLOOKUP(U123,'TEAM INPUT'!$A$5:$A$102,'TEAM INPUT'!$B$5:$B$102,0))</f>
        <v xml:space="preserve"> - </v>
      </c>
      <c r="B123" s="41"/>
      <c r="C123" s="41"/>
      <c r="D123" s="41"/>
      <c r="E123" s="41"/>
      <c r="F123" s="41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47">
        <f>U113+1</f>
        <v>13</v>
      </c>
    </row>
    <row r="124" spans="1:21" ht="30" x14ac:dyDescent="0.25">
      <c r="A124" s="42" t="s">
        <v>76</v>
      </c>
      <c r="B124" s="43" t="s">
        <v>20</v>
      </c>
      <c r="C124" s="44" t="s">
        <v>94</v>
      </c>
      <c r="D124" s="45" t="s">
        <v>93</v>
      </c>
      <c r="E124" s="44" t="s">
        <v>91</v>
      </c>
      <c r="G124" s="80" t="s">
        <v>78</v>
      </c>
      <c r="H124" s="80" t="s">
        <v>79</v>
      </c>
      <c r="I124" s="80" t="s">
        <v>80</v>
      </c>
      <c r="J124" s="80" t="s">
        <v>81</v>
      </c>
      <c r="K124" s="80" t="s">
        <v>82</v>
      </c>
      <c r="L124" s="80" t="s">
        <v>83</v>
      </c>
      <c r="M124" s="80" t="s">
        <v>84</v>
      </c>
      <c r="N124" s="80" t="s">
        <v>85</v>
      </c>
      <c r="O124" s="80" t="s">
        <v>86</v>
      </c>
      <c r="P124" s="80" t="s">
        <v>87</v>
      </c>
      <c r="Q124" s="80" t="s">
        <v>88</v>
      </c>
      <c r="R124" s="80" t="s">
        <v>89</v>
      </c>
      <c r="S124" s="80" t="s">
        <v>90</v>
      </c>
      <c r="T124" s="81" t="s">
        <v>98</v>
      </c>
      <c r="U124" s="47">
        <f>U123</f>
        <v>13</v>
      </c>
    </row>
    <row r="125" spans="1:21" x14ac:dyDescent="0.25">
      <c r="A125" s="11">
        <f>VLOOKUP(U123,'TEAM INPUT'!$A$5:$AM$102,29,FALSE)</f>
        <v>0</v>
      </c>
      <c r="B125" s="67" t="str">
        <f>IFERROR(VLOOKUP($A125,LISTS!$A$3:$C$39,2,FALSE),"")</f>
        <v/>
      </c>
      <c r="C125" s="11" t="str">
        <f>IFERROR(VLOOKUP($A125,LISTS!$A$3:$C$39,3,FALSE),"")</f>
        <v/>
      </c>
      <c r="D125" s="11" t="str">
        <f>IF(_xlfn.XLOOKUP(U123,'TEAM INPUT'!$A$5:$A$102,'TEAM INPUT'!$F$5:$F$102,0)=$A125,"Y","")</f>
        <v>Y</v>
      </c>
      <c r="E125" s="11" t="str">
        <f>_xlfn.XLOOKUP(U123,'TEAM INPUT'!$A$5:$A$102,'TEAM INPUT'!$I$5:$I$102,0)</f>
        <v xml:space="preserve"> - </v>
      </c>
      <c r="G125" s="82">
        <f>(SUMIFS('RESULTS INPUT'!$AI:$AI,'RESULTS INPUT'!$I:$I,$A125,'RESULTS INPUT'!$C:$C,G$4)*(IF($D125="Y",2,1)))*(IF($E125=G$4,2,1))</f>
        <v>0</v>
      </c>
      <c r="H125" s="82">
        <f>(SUMIFS('RESULTS INPUT'!$AI:$AI,'RESULTS INPUT'!$I:$I,$A125,'RESULTS INPUT'!$C:$C,H$4)*(IF($D125="Y",2,1)))*(IF($E125=H$4,2,1))</f>
        <v>0</v>
      </c>
      <c r="I125" s="82">
        <f>(SUMIFS('RESULTS INPUT'!$AI:$AI,'RESULTS INPUT'!$I:$I,$A125,'RESULTS INPUT'!$C:$C,I$4)*(IF($D125="Y",2,1)))*(IF($E125=I$4,2,1))</f>
        <v>0</v>
      </c>
      <c r="J125" s="82">
        <f>(SUMIFS('RESULTS INPUT'!$AI:$AI,'RESULTS INPUT'!$I:$I,$A125,'RESULTS INPUT'!$C:$C,J$4)*(IF($D125="Y",2,1)))*(IF($E125=J$4,2,1))</f>
        <v>0</v>
      </c>
      <c r="K125" s="82">
        <f>(SUMIFS('RESULTS INPUT'!$AI:$AI,'RESULTS INPUT'!$I:$I,$A125,'RESULTS INPUT'!$C:$C,K$4)*(IF($D125="Y",2,1)))*(IF($E125=K$4,2,1))</f>
        <v>0</v>
      </c>
      <c r="L125" s="82">
        <f>(SUMIFS('RESULTS INPUT'!$AI:$AI,'RESULTS INPUT'!$I:$I,$A125,'RESULTS INPUT'!$C:$C,L$4)*(IF($D125="Y",2,1)))*(IF($E125=L$4,2,1))</f>
        <v>0</v>
      </c>
      <c r="M125" s="82">
        <f>(SUMIFS('RESULTS INPUT'!$AI:$AI,'RESULTS INPUT'!$I:$I,$A125,'RESULTS INPUT'!$C:$C,M$4)*(IF($D125="Y",2,1)))*(IF($E125=M$4,2,1))</f>
        <v>0</v>
      </c>
      <c r="N125" s="82">
        <f>(SUMIFS('RESULTS INPUT'!$AI:$AI,'RESULTS INPUT'!$I:$I,$A125,'RESULTS INPUT'!$C:$C,N$4)*(IF($D125="Y",2,1)))*(IF($E125=N$4,2,1))</f>
        <v>0</v>
      </c>
      <c r="O125" s="82">
        <f>(SUMIFS('RESULTS INPUT'!$AI:$AI,'RESULTS INPUT'!$I:$I,$A125,'RESULTS INPUT'!$C:$C,O$4)*(IF($D125="Y",2,1)))*(IF($E125=O$4,2,1))</f>
        <v>0</v>
      </c>
      <c r="P125" s="82">
        <f>(SUMIFS('RESULTS INPUT'!$AI:$AI,'RESULTS INPUT'!$I:$I,$A125,'RESULTS INPUT'!$C:$C,P$4)*(IF($D125="Y",2,1)))*(IF($E125=P$4,2,1))</f>
        <v>0</v>
      </c>
      <c r="Q125" s="82">
        <f>(SUMIFS('RESULTS INPUT'!$AI:$AI,'RESULTS INPUT'!$I:$I,$A125,'RESULTS INPUT'!$C:$C,Q$4)*(IF($D125="Y",2,1)))*(IF($E125=Q$4,2,1))</f>
        <v>0</v>
      </c>
      <c r="R125" s="82">
        <f>(SUMIFS('RESULTS INPUT'!$AI:$AI,'RESULTS INPUT'!$I:$I,$A125,'RESULTS INPUT'!$C:$C,R$4)*(IF($D125="Y",2,1)))*(IF($E125=R$4,2,1))</f>
        <v>0</v>
      </c>
      <c r="S125" s="82">
        <f>(SUMIFS('RESULTS INPUT'!$AI:$AI,'RESULTS INPUT'!$I:$I,$A125,'RESULTS INPUT'!$C:$C,S$4)*(IF($D125="Y",2,1)))*(IF($E125=S$4,2,1))</f>
        <v>0</v>
      </c>
      <c r="T125" s="83">
        <f>SUM(G125:S125)</f>
        <v>0</v>
      </c>
      <c r="U125" s="47">
        <f t="shared" ref="U125:U130" si="48">U124</f>
        <v>13</v>
      </c>
    </row>
    <row r="126" spans="1:21" x14ac:dyDescent="0.25">
      <c r="A126" s="11">
        <f>VLOOKUP(U123,'TEAM INPUT'!$A$5:$AM$102,30,FALSE)</f>
        <v>0</v>
      </c>
      <c r="B126" s="67" t="str">
        <f>IFERROR(VLOOKUP($A126,LISTS!$A$3:$C$39,2,FALSE),"")</f>
        <v/>
      </c>
      <c r="C126" s="11" t="str">
        <f>IFERROR(VLOOKUP($A126,LISTS!$A$3:$C$39,3,FALSE),"")</f>
        <v/>
      </c>
      <c r="D126" s="11" t="str">
        <f>IF(_xlfn.XLOOKUP(U123,'TEAM INPUT'!$A$5:$A$102,'TEAM INPUT'!$F$5:$F$102,0)=$A126,"Y","")</f>
        <v>Y</v>
      </c>
      <c r="E126" s="11" t="str">
        <f>E125</f>
        <v xml:space="preserve"> - </v>
      </c>
      <c r="G126" s="84">
        <f>(SUMIFS('RESULTS INPUT'!$AI:$AI,'RESULTS INPUT'!$I:$I,$A126,'RESULTS INPUT'!$C:$C,G$4)*(IF($D126="Y",2,1)))*(IF($E126=G$4,2,1))</f>
        <v>0</v>
      </c>
      <c r="H126" s="84">
        <f>(SUMIFS('RESULTS INPUT'!$AI:$AI,'RESULTS INPUT'!$I:$I,$A126,'RESULTS INPUT'!$C:$C,H$4)*(IF($D126="Y",2,1)))*(IF($E126=H$4,2,1))</f>
        <v>0</v>
      </c>
      <c r="I126" s="84">
        <f>(SUMIFS('RESULTS INPUT'!$AI:$AI,'RESULTS INPUT'!$I:$I,$A126,'RESULTS INPUT'!$C:$C,I$4)*(IF($D126="Y",2,1)))*(IF($E126=I$4,2,1))</f>
        <v>0</v>
      </c>
      <c r="J126" s="84">
        <f>(SUMIFS('RESULTS INPUT'!$AI:$AI,'RESULTS INPUT'!$I:$I,$A126,'RESULTS INPUT'!$C:$C,J$4)*(IF($D126="Y",2,1)))*(IF($E126=J$4,2,1))</f>
        <v>0</v>
      </c>
      <c r="K126" s="84">
        <f>(SUMIFS('RESULTS INPUT'!$AI:$AI,'RESULTS INPUT'!$I:$I,$A126,'RESULTS INPUT'!$C:$C,K$4)*(IF($D126="Y",2,1)))*(IF($E126=K$4,2,1))</f>
        <v>0</v>
      </c>
      <c r="L126" s="84">
        <f>(SUMIFS('RESULTS INPUT'!$AI:$AI,'RESULTS INPUT'!$I:$I,$A126,'RESULTS INPUT'!$C:$C,L$4)*(IF($D126="Y",2,1)))*(IF($E126=L$4,2,1))</f>
        <v>0</v>
      </c>
      <c r="M126" s="84">
        <f>(SUMIFS('RESULTS INPUT'!$AI:$AI,'RESULTS INPUT'!$I:$I,$A126,'RESULTS INPUT'!$C:$C,M$4)*(IF($D126="Y",2,1)))*(IF($E126=M$4,2,1))</f>
        <v>0</v>
      </c>
      <c r="N126" s="84">
        <f>(SUMIFS('RESULTS INPUT'!$AI:$AI,'RESULTS INPUT'!$I:$I,$A126,'RESULTS INPUT'!$C:$C,N$4)*(IF($D126="Y",2,1)))*(IF($E126=N$4,2,1))</f>
        <v>0</v>
      </c>
      <c r="O126" s="84">
        <f>(SUMIFS('RESULTS INPUT'!$AI:$AI,'RESULTS INPUT'!$I:$I,$A126,'RESULTS INPUT'!$C:$C,O$4)*(IF($D126="Y",2,1)))*(IF($E126=O$4,2,1))</f>
        <v>0</v>
      </c>
      <c r="P126" s="84">
        <f>(SUMIFS('RESULTS INPUT'!$AI:$AI,'RESULTS INPUT'!$I:$I,$A126,'RESULTS INPUT'!$C:$C,P$4)*(IF($D126="Y",2,1)))*(IF($E126=P$4,2,1))</f>
        <v>0</v>
      </c>
      <c r="Q126" s="84">
        <f>(SUMIFS('RESULTS INPUT'!$AI:$AI,'RESULTS INPUT'!$I:$I,$A126,'RESULTS INPUT'!$C:$C,Q$4)*(IF($D126="Y",2,1)))*(IF($E126=Q$4,2,1))</f>
        <v>0</v>
      </c>
      <c r="R126" s="84">
        <f>(SUMIFS('RESULTS INPUT'!$AI:$AI,'RESULTS INPUT'!$I:$I,$A126,'RESULTS INPUT'!$C:$C,R$4)*(IF($D126="Y",2,1)))*(IF($E126=R$4,2,1))</f>
        <v>0</v>
      </c>
      <c r="S126" s="84">
        <f>(SUMIFS('RESULTS INPUT'!$AI:$AI,'RESULTS INPUT'!$I:$I,$A126,'RESULTS INPUT'!$C:$C,S$4)*(IF($D126="Y",2,1)))*(IF($E126=S$4,2,1))</f>
        <v>0</v>
      </c>
      <c r="T126" s="85">
        <f t="shared" ref="T126:T129" si="49">SUM(G126:S126)</f>
        <v>0</v>
      </c>
      <c r="U126" s="47">
        <f t="shared" si="48"/>
        <v>13</v>
      </c>
    </row>
    <row r="127" spans="1:21" x14ac:dyDescent="0.25">
      <c r="A127" s="11">
        <f>VLOOKUP(U123,'TEAM INPUT'!$A$5:$AM$102,31,FALSE)</f>
        <v>0</v>
      </c>
      <c r="B127" s="67" t="str">
        <f>IFERROR(VLOOKUP($A127,LISTS!$A$3:$C$39,2,FALSE),"")</f>
        <v/>
      </c>
      <c r="C127" s="11" t="str">
        <f>IFERROR(VLOOKUP($A127,LISTS!$A$3:$C$39,3,FALSE),"")</f>
        <v/>
      </c>
      <c r="D127" s="11" t="str">
        <f>IF(_xlfn.XLOOKUP(U123,'TEAM INPUT'!$A$5:$A$102,'TEAM INPUT'!$F$5:$F$102,0)=$A127,"Y","")</f>
        <v>Y</v>
      </c>
      <c r="E127" s="11" t="str">
        <f t="shared" ref="E127:E129" si="50">E126</f>
        <v xml:space="preserve"> - </v>
      </c>
      <c r="G127" s="84">
        <f>(SUMIFS('RESULTS INPUT'!$AI:$AI,'RESULTS INPUT'!$I:$I,$A127,'RESULTS INPUT'!$C:$C,G$4)*(IF($D127="Y",2,1)))*(IF($E127=G$4,2,1))</f>
        <v>0</v>
      </c>
      <c r="H127" s="84">
        <f>(SUMIFS('RESULTS INPUT'!$AI:$AI,'RESULTS INPUT'!$I:$I,$A127,'RESULTS INPUT'!$C:$C,H$4)*(IF($D127="Y",2,1)))*(IF($E127=H$4,2,1))</f>
        <v>0</v>
      </c>
      <c r="I127" s="84">
        <f>(SUMIFS('RESULTS INPUT'!$AI:$AI,'RESULTS INPUT'!$I:$I,$A127,'RESULTS INPUT'!$C:$C,I$4)*(IF($D127="Y",2,1)))*(IF($E127=I$4,2,1))</f>
        <v>0</v>
      </c>
      <c r="J127" s="84">
        <f>(SUMIFS('RESULTS INPUT'!$AI:$AI,'RESULTS INPUT'!$I:$I,$A127,'RESULTS INPUT'!$C:$C,J$4)*(IF($D127="Y",2,1)))*(IF($E127=J$4,2,1))</f>
        <v>0</v>
      </c>
      <c r="K127" s="84">
        <f>(SUMIFS('RESULTS INPUT'!$AI:$AI,'RESULTS INPUT'!$I:$I,$A127,'RESULTS INPUT'!$C:$C,K$4)*(IF($D127="Y",2,1)))*(IF($E127=K$4,2,1))</f>
        <v>0</v>
      </c>
      <c r="L127" s="84">
        <f>(SUMIFS('RESULTS INPUT'!$AI:$AI,'RESULTS INPUT'!$I:$I,$A127,'RESULTS INPUT'!$C:$C,L$4)*(IF($D127="Y",2,1)))*(IF($E127=L$4,2,1))</f>
        <v>0</v>
      </c>
      <c r="M127" s="84">
        <f>(SUMIFS('RESULTS INPUT'!$AI:$AI,'RESULTS INPUT'!$I:$I,$A127,'RESULTS INPUT'!$C:$C,M$4)*(IF($D127="Y",2,1)))*(IF($E127=M$4,2,1))</f>
        <v>0</v>
      </c>
      <c r="N127" s="84">
        <f>(SUMIFS('RESULTS INPUT'!$AI:$AI,'RESULTS INPUT'!$I:$I,$A127,'RESULTS INPUT'!$C:$C,N$4)*(IF($D127="Y",2,1)))*(IF($E127=N$4,2,1))</f>
        <v>0</v>
      </c>
      <c r="O127" s="84">
        <f>(SUMIFS('RESULTS INPUT'!$AI:$AI,'RESULTS INPUT'!$I:$I,$A127,'RESULTS INPUT'!$C:$C,O$4)*(IF($D127="Y",2,1)))*(IF($E127=O$4,2,1))</f>
        <v>0</v>
      </c>
      <c r="P127" s="84">
        <f>(SUMIFS('RESULTS INPUT'!$AI:$AI,'RESULTS INPUT'!$I:$I,$A127,'RESULTS INPUT'!$C:$C,P$4)*(IF($D127="Y",2,1)))*(IF($E127=P$4,2,1))</f>
        <v>0</v>
      </c>
      <c r="Q127" s="84">
        <f>(SUMIFS('RESULTS INPUT'!$AI:$AI,'RESULTS INPUT'!$I:$I,$A127,'RESULTS INPUT'!$C:$C,Q$4)*(IF($D127="Y",2,1)))*(IF($E127=Q$4,2,1))</f>
        <v>0</v>
      </c>
      <c r="R127" s="84">
        <f>(SUMIFS('RESULTS INPUT'!$AI:$AI,'RESULTS INPUT'!$I:$I,$A127,'RESULTS INPUT'!$C:$C,R$4)*(IF($D127="Y",2,1)))*(IF($E127=R$4,2,1))</f>
        <v>0</v>
      </c>
      <c r="S127" s="84">
        <f>(SUMIFS('RESULTS INPUT'!$AI:$AI,'RESULTS INPUT'!$I:$I,$A127,'RESULTS INPUT'!$C:$C,S$4)*(IF($D127="Y",2,1)))*(IF($E127=S$4,2,1))</f>
        <v>0</v>
      </c>
      <c r="T127" s="85">
        <f t="shared" si="49"/>
        <v>0</v>
      </c>
      <c r="U127" s="47">
        <f t="shared" si="48"/>
        <v>13</v>
      </c>
    </row>
    <row r="128" spans="1:21" x14ac:dyDescent="0.25">
      <c r="A128" s="11">
        <f>VLOOKUP(U123,'TEAM INPUT'!$A$5:$AM$102,32,FALSE)</f>
        <v>0</v>
      </c>
      <c r="B128" s="67" t="str">
        <f>IFERROR(VLOOKUP($A128,LISTS!$A$3:$C$39,2,FALSE),"")</f>
        <v/>
      </c>
      <c r="C128" s="11" t="str">
        <f>IFERROR(VLOOKUP($A128,LISTS!$A$3:$C$39,3,FALSE),"")</f>
        <v/>
      </c>
      <c r="D128" s="11" t="str">
        <f>IF(_xlfn.XLOOKUP(U123,'TEAM INPUT'!$A$5:$A$102,'TEAM INPUT'!$F$5:$F$102,0)=$A128,"Y","")</f>
        <v>Y</v>
      </c>
      <c r="E128" s="11" t="str">
        <f t="shared" si="50"/>
        <v xml:space="preserve"> - </v>
      </c>
      <c r="G128" s="84">
        <f>(SUMIFS('RESULTS INPUT'!$AI:$AI,'RESULTS INPUT'!$I:$I,$A128,'RESULTS INPUT'!$C:$C,G$4)*(IF($D128="Y",2,1)))*(IF($E128=G$4,2,1))</f>
        <v>0</v>
      </c>
      <c r="H128" s="84">
        <f>(SUMIFS('RESULTS INPUT'!$AI:$AI,'RESULTS INPUT'!$I:$I,$A128,'RESULTS INPUT'!$C:$C,H$4)*(IF($D128="Y",2,1)))*(IF($E128=H$4,2,1))</f>
        <v>0</v>
      </c>
      <c r="I128" s="84">
        <f>(SUMIFS('RESULTS INPUT'!$AI:$AI,'RESULTS INPUT'!$I:$I,$A128,'RESULTS INPUT'!$C:$C,I$4)*(IF($D128="Y",2,1)))*(IF($E128=I$4,2,1))</f>
        <v>0</v>
      </c>
      <c r="J128" s="84">
        <f>(SUMIFS('RESULTS INPUT'!$AI:$AI,'RESULTS INPUT'!$I:$I,$A128,'RESULTS INPUT'!$C:$C,J$4)*(IF($D128="Y",2,1)))*(IF($E128=J$4,2,1))</f>
        <v>0</v>
      </c>
      <c r="K128" s="84">
        <f>(SUMIFS('RESULTS INPUT'!$AI:$AI,'RESULTS INPUT'!$I:$I,$A128,'RESULTS INPUT'!$C:$C,K$4)*(IF($D128="Y",2,1)))*(IF($E128=K$4,2,1))</f>
        <v>0</v>
      </c>
      <c r="L128" s="84">
        <f>(SUMIFS('RESULTS INPUT'!$AI:$AI,'RESULTS INPUT'!$I:$I,$A128,'RESULTS INPUT'!$C:$C,L$4)*(IF($D128="Y",2,1)))*(IF($E128=L$4,2,1))</f>
        <v>0</v>
      </c>
      <c r="M128" s="84">
        <f>(SUMIFS('RESULTS INPUT'!$AI:$AI,'RESULTS INPUT'!$I:$I,$A128,'RESULTS INPUT'!$C:$C,M$4)*(IF($D128="Y",2,1)))*(IF($E128=M$4,2,1))</f>
        <v>0</v>
      </c>
      <c r="N128" s="84">
        <f>(SUMIFS('RESULTS INPUT'!$AI:$AI,'RESULTS INPUT'!$I:$I,$A128,'RESULTS INPUT'!$C:$C,N$4)*(IF($D128="Y",2,1)))*(IF($E128=N$4,2,1))</f>
        <v>0</v>
      </c>
      <c r="O128" s="84">
        <f>(SUMIFS('RESULTS INPUT'!$AI:$AI,'RESULTS INPUT'!$I:$I,$A128,'RESULTS INPUT'!$C:$C,O$4)*(IF($D128="Y",2,1)))*(IF($E128=O$4,2,1))</f>
        <v>0</v>
      </c>
      <c r="P128" s="84">
        <f>(SUMIFS('RESULTS INPUT'!$AI:$AI,'RESULTS INPUT'!$I:$I,$A128,'RESULTS INPUT'!$C:$C,P$4)*(IF($D128="Y",2,1)))*(IF($E128=P$4,2,1))</f>
        <v>0</v>
      </c>
      <c r="Q128" s="84">
        <f>(SUMIFS('RESULTS INPUT'!$AI:$AI,'RESULTS INPUT'!$I:$I,$A128,'RESULTS INPUT'!$C:$C,Q$4)*(IF($D128="Y",2,1)))*(IF($E128=Q$4,2,1))</f>
        <v>0</v>
      </c>
      <c r="R128" s="84">
        <f>(SUMIFS('RESULTS INPUT'!$AI:$AI,'RESULTS INPUT'!$I:$I,$A128,'RESULTS INPUT'!$C:$C,R$4)*(IF($D128="Y",2,1)))*(IF($E128=R$4,2,1))</f>
        <v>0</v>
      </c>
      <c r="S128" s="84">
        <f>(SUMIFS('RESULTS INPUT'!$AI:$AI,'RESULTS INPUT'!$I:$I,$A128,'RESULTS INPUT'!$C:$C,S$4)*(IF($D128="Y",2,1)))*(IF($E128=S$4,2,1))</f>
        <v>0</v>
      </c>
      <c r="T128" s="85">
        <f t="shared" si="49"/>
        <v>0</v>
      </c>
      <c r="U128" s="47">
        <f t="shared" si="48"/>
        <v>13</v>
      </c>
    </row>
    <row r="129" spans="1:21" ht="15.75" thickBot="1" x14ac:dyDescent="0.3">
      <c r="A129" s="17">
        <f>VLOOKUP(U123,'TEAM INPUT'!$A$5:$AM$102,33,FALSE)</f>
        <v>0</v>
      </c>
      <c r="B129" s="67" t="str">
        <f>IFERROR(VLOOKUP($A129,LISTS!$A$3:$C$39,2,FALSE),"")</f>
        <v/>
      </c>
      <c r="C129" s="11" t="str">
        <f>IFERROR(VLOOKUP($A129,LISTS!$A$3:$C$39,3,FALSE),"")</f>
        <v/>
      </c>
      <c r="D129" s="17" t="str">
        <f>IF(_xlfn.XLOOKUP(U123,'TEAM INPUT'!$A$5:$A$102,'TEAM INPUT'!$F$5:$F$102,0)=$A129,"Y","")</f>
        <v>Y</v>
      </c>
      <c r="E129" s="17" t="str">
        <f t="shared" si="50"/>
        <v xml:space="preserve"> - </v>
      </c>
      <c r="G129" s="86">
        <f>(SUMIFS('RESULTS INPUT'!$AI:$AI,'RESULTS INPUT'!$I:$I,$A129,'RESULTS INPUT'!$C:$C,G$4)*(IF($D129="Y",2,1)))*(IF($E129=G$4,2,1))</f>
        <v>0</v>
      </c>
      <c r="H129" s="86">
        <f>(SUMIFS('RESULTS INPUT'!$AI:$AI,'RESULTS INPUT'!$I:$I,$A129,'RESULTS INPUT'!$C:$C,H$4)*(IF($D129="Y",2,1)))*(IF($E129=H$4,2,1))</f>
        <v>0</v>
      </c>
      <c r="I129" s="86">
        <f>(SUMIFS('RESULTS INPUT'!$AI:$AI,'RESULTS INPUT'!$I:$I,$A129,'RESULTS INPUT'!$C:$C,I$4)*(IF($D129="Y",2,1)))*(IF($E129=I$4,2,1))</f>
        <v>0</v>
      </c>
      <c r="J129" s="86">
        <f>(SUMIFS('RESULTS INPUT'!$AI:$AI,'RESULTS INPUT'!$I:$I,$A129,'RESULTS INPUT'!$C:$C,J$4)*(IF($D129="Y",2,1)))*(IF($E129=J$4,2,1))</f>
        <v>0</v>
      </c>
      <c r="K129" s="86">
        <f>(SUMIFS('RESULTS INPUT'!$AI:$AI,'RESULTS INPUT'!$I:$I,$A129,'RESULTS INPUT'!$C:$C,K$4)*(IF($D129="Y",2,1)))*(IF($E129=K$4,2,1))</f>
        <v>0</v>
      </c>
      <c r="L129" s="86">
        <f>(SUMIFS('RESULTS INPUT'!$AI:$AI,'RESULTS INPUT'!$I:$I,$A129,'RESULTS INPUT'!$C:$C,L$4)*(IF($D129="Y",2,1)))*(IF($E129=L$4,2,1))</f>
        <v>0</v>
      </c>
      <c r="M129" s="86">
        <f>(SUMIFS('RESULTS INPUT'!$AI:$AI,'RESULTS INPUT'!$I:$I,$A129,'RESULTS INPUT'!$C:$C,M$4)*(IF($D129="Y",2,1)))*(IF($E129=M$4,2,1))</f>
        <v>0</v>
      </c>
      <c r="N129" s="86">
        <f>(SUMIFS('RESULTS INPUT'!$AI:$AI,'RESULTS INPUT'!$I:$I,$A129,'RESULTS INPUT'!$C:$C,N$4)*(IF($D129="Y",2,1)))*(IF($E129=N$4,2,1))</f>
        <v>0</v>
      </c>
      <c r="O129" s="86">
        <f>(SUMIFS('RESULTS INPUT'!$AI:$AI,'RESULTS INPUT'!$I:$I,$A129,'RESULTS INPUT'!$C:$C,O$4)*(IF($D129="Y",2,1)))*(IF($E129=O$4,2,1))</f>
        <v>0</v>
      </c>
      <c r="P129" s="86">
        <f>(SUMIFS('RESULTS INPUT'!$AI:$AI,'RESULTS INPUT'!$I:$I,$A129,'RESULTS INPUT'!$C:$C,P$4)*(IF($D129="Y",2,1)))*(IF($E129=P$4,2,1))</f>
        <v>0</v>
      </c>
      <c r="Q129" s="86">
        <f>(SUMIFS('RESULTS INPUT'!$AI:$AI,'RESULTS INPUT'!$I:$I,$A129,'RESULTS INPUT'!$C:$C,Q$4)*(IF($D129="Y",2,1)))*(IF($E129=Q$4,2,1))</f>
        <v>0</v>
      </c>
      <c r="R129" s="86">
        <f>(SUMIFS('RESULTS INPUT'!$AI:$AI,'RESULTS INPUT'!$I:$I,$A129,'RESULTS INPUT'!$C:$C,R$4)*(IF($D129="Y",2,1)))*(IF($E129=R$4,2,1))</f>
        <v>0</v>
      </c>
      <c r="S129" s="86">
        <f>(SUMIFS('RESULTS INPUT'!$AI:$AI,'RESULTS INPUT'!$I:$I,$A129,'RESULTS INPUT'!$C:$C,S$4)*(IF($D129="Y",2,1)))*(IF($E129=S$4,2,1))</f>
        <v>0</v>
      </c>
      <c r="T129" s="87">
        <f t="shared" si="49"/>
        <v>0</v>
      </c>
      <c r="U129" s="47">
        <f t="shared" si="48"/>
        <v>13</v>
      </c>
    </row>
    <row r="130" spans="1:21" ht="15.75" thickBot="1" x14ac:dyDescent="0.3">
      <c r="A130" s="38" t="str">
        <f>A123&amp;" - TOTAL SCORE"</f>
        <v xml:space="preserve"> -  - TOTAL SCORE</v>
      </c>
      <c r="B130" s="39"/>
      <c r="C130" s="39"/>
      <c r="D130" s="39"/>
      <c r="E130" s="39"/>
      <c r="G130" s="88">
        <f>SUM(G125:G129)</f>
        <v>0</v>
      </c>
      <c r="H130" s="88">
        <f t="shared" ref="H130:T130" si="51">SUM(H125:H129)</f>
        <v>0</v>
      </c>
      <c r="I130" s="88">
        <f t="shared" si="51"/>
        <v>0</v>
      </c>
      <c r="J130" s="88">
        <f t="shared" si="51"/>
        <v>0</v>
      </c>
      <c r="K130" s="88">
        <f t="shared" si="51"/>
        <v>0</v>
      </c>
      <c r="L130" s="88">
        <f t="shared" si="51"/>
        <v>0</v>
      </c>
      <c r="M130" s="88">
        <f t="shared" si="51"/>
        <v>0</v>
      </c>
      <c r="N130" s="88">
        <f t="shared" si="51"/>
        <v>0</v>
      </c>
      <c r="O130" s="88">
        <f t="shared" si="51"/>
        <v>0</v>
      </c>
      <c r="P130" s="88">
        <f t="shared" si="51"/>
        <v>0</v>
      </c>
      <c r="Q130" s="88">
        <f t="shared" si="51"/>
        <v>0</v>
      </c>
      <c r="R130" s="88">
        <f t="shared" si="51"/>
        <v>0</v>
      </c>
      <c r="S130" s="88">
        <f t="shared" si="51"/>
        <v>0</v>
      </c>
      <c r="T130" s="89">
        <f t="shared" si="51"/>
        <v>0</v>
      </c>
      <c r="U130" s="47">
        <f t="shared" si="48"/>
        <v>13</v>
      </c>
    </row>
    <row r="131" spans="1:21" ht="15.75" thickTop="1" x14ac:dyDescent="0.25"/>
    <row r="133" spans="1:21" ht="15.75" thickBot="1" x14ac:dyDescent="0.3">
      <c r="A133" s="40" t="str">
        <f>UPPER(_xlfn.XLOOKUP(U133,'TEAM INPUT'!$A$5:$A$102,'TEAM INPUT'!$B$5:$B$102,0))</f>
        <v xml:space="preserve"> - </v>
      </c>
      <c r="B133" s="41"/>
      <c r="C133" s="41"/>
      <c r="D133" s="41"/>
      <c r="E133" s="41"/>
      <c r="F133" s="41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47">
        <f>U123+1</f>
        <v>14</v>
      </c>
    </row>
    <row r="134" spans="1:21" ht="30" x14ac:dyDescent="0.25">
      <c r="A134" s="42" t="s">
        <v>76</v>
      </c>
      <c r="B134" s="43" t="s">
        <v>20</v>
      </c>
      <c r="C134" s="44" t="s">
        <v>94</v>
      </c>
      <c r="D134" s="45" t="s">
        <v>93</v>
      </c>
      <c r="E134" s="44" t="s">
        <v>91</v>
      </c>
      <c r="G134" s="80" t="s">
        <v>78</v>
      </c>
      <c r="H134" s="80" t="s">
        <v>79</v>
      </c>
      <c r="I134" s="80" t="s">
        <v>80</v>
      </c>
      <c r="J134" s="80" t="s">
        <v>81</v>
      </c>
      <c r="K134" s="80" t="s">
        <v>82</v>
      </c>
      <c r="L134" s="80" t="s">
        <v>83</v>
      </c>
      <c r="M134" s="80" t="s">
        <v>84</v>
      </c>
      <c r="N134" s="80" t="s">
        <v>85</v>
      </c>
      <c r="O134" s="80" t="s">
        <v>86</v>
      </c>
      <c r="P134" s="80" t="s">
        <v>87</v>
      </c>
      <c r="Q134" s="80" t="s">
        <v>88</v>
      </c>
      <c r="R134" s="80" t="s">
        <v>89</v>
      </c>
      <c r="S134" s="80" t="s">
        <v>90</v>
      </c>
      <c r="T134" s="81" t="s">
        <v>98</v>
      </c>
      <c r="U134" s="47">
        <f>U133</f>
        <v>14</v>
      </c>
    </row>
    <row r="135" spans="1:21" x14ac:dyDescent="0.25">
      <c r="A135" s="11">
        <f>VLOOKUP(U133,'TEAM INPUT'!$A$5:$AM$102,29,FALSE)</f>
        <v>0</v>
      </c>
      <c r="B135" s="67" t="str">
        <f>IFERROR(VLOOKUP($A135,LISTS!$A$3:$C$39,2,FALSE),"")</f>
        <v/>
      </c>
      <c r="C135" s="11" t="str">
        <f>IFERROR(VLOOKUP($A135,LISTS!$A$3:$C$39,3,FALSE),"")</f>
        <v/>
      </c>
      <c r="D135" s="11" t="str">
        <f>IF(_xlfn.XLOOKUP(U133,'TEAM INPUT'!$A$5:$A$102,'TEAM INPUT'!$F$5:$F$102,0)=$A135,"Y","")</f>
        <v>Y</v>
      </c>
      <c r="E135" s="11" t="str">
        <f>_xlfn.XLOOKUP(U133,'TEAM INPUT'!$A$5:$A$102,'TEAM INPUT'!$I$5:$I$102,0)</f>
        <v xml:space="preserve"> - </v>
      </c>
      <c r="G135" s="82">
        <f>(SUMIFS('RESULTS INPUT'!$AI:$AI,'RESULTS INPUT'!$I:$I,$A135,'RESULTS INPUT'!$C:$C,G$4)*(IF($D135="Y",2,1)))*(IF($E135=G$4,2,1))</f>
        <v>0</v>
      </c>
      <c r="H135" s="82">
        <f>(SUMIFS('RESULTS INPUT'!$AI:$AI,'RESULTS INPUT'!$I:$I,$A135,'RESULTS INPUT'!$C:$C,H$4)*(IF($D135="Y",2,1)))*(IF($E135=H$4,2,1))</f>
        <v>0</v>
      </c>
      <c r="I135" s="82">
        <f>(SUMIFS('RESULTS INPUT'!$AI:$AI,'RESULTS INPUT'!$I:$I,$A135,'RESULTS INPUT'!$C:$C,I$4)*(IF($D135="Y",2,1)))*(IF($E135=I$4,2,1))</f>
        <v>0</v>
      </c>
      <c r="J135" s="82">
        <f>(SUMIFS('RESULTS INPUT'!$AI:$AI,'RESULTS INPUT'!$I:$I,$A135,'RESULTS INPUT'!$C:$C,J$4)*(IF($D135="Y",2,1)))*(IF($E135=J$4,2,1))</f>
        <v>0</v>
      </c>
      <c r="K135" s="82">
        <f>(SUMIFS('RESULTS INPUT'!$AI:$AI,'RESULTS INPUT'!$I:$I,$A135,'RESULTS INPUT'!$C:$C,K$4)*(IF($D135="Y",2,1)))*(IF($E135=K$4,2,1))</f>
        <v>0</v>
      </c>
      <c r="L135" s="82">
        <f>(SUMIFS('RESULTS INPUT'!$AI:$AI,'RESULTS INPUT'!$I:$I,$A135,'RESULTS INPUT'!$C:$C,L$4)*(IF($D135="Y",2,1)))*(IF($E135=L$4,2,1))</f>
        <v>0</v>
      </c>
      <c r="M135" s="82">
        <f>(SUMIFS('RESULTS INPUT'!$AI:$AI,'RESULTS INPUT'!$I:$I,$A135,'RESULTS INPUT'!$C:$C,M$4)*(IF($D135="Y",2,1)))*(IF($E135=M$4,2,1))</f>
        <v>0</v>
      </c>
      <c r="N135" s="82">
        <f>(SUMIFS('RESULTS INPUT'!$AI:$AI,'RESULTS INPUT'!$I:$I,$A135,'RESULTS INPUT'!$C:$C,N$4)*(IF($D135="Y",2,1)))*(IF($E135=N$4,2,1))</f>
        <v>0</v>
      </c>
      <c r="O135" s="82">
        <f>(SUMIFS('RESULTS INPUT'!$AI:$AI,'RESULTS INPUT'!$I:$I,$A135,'RESULTS INPUT'!$C:$C,O$4)*(IF($D135="Y",2,1)))*(IF($E135=O$4,2,1))</f>
        <v>0</v>
      </c>
      <c r="P135" s="82">
        <f>(SUMIFS('RESULTS INPUT'!$AI:$AI,'RESULTS INPUT'!$I:$I,$A135,'RESULTS INPUT'!$C:$C,P$4)*(IF($D135="Y",2,1)))*(IF($E135=P$4,2,1))</f>
        <v>0</v>
      </c>
      <c r="Q135" s="82">
        <f>(SUMIFS('RESULTS INPUT'!$AI:$AI,'RESULTS INPUT'!$I:$I,$A135,'RESULTS INPUT'!$C:$C,Q$4)*(IF($D135="Y",2,1)))*(IF($E135=Q$4,2,1))</f>
        <v>0</v>
      </c>
      <c r="R135" s="82">
        <f>(SUMIFS('RESULTS INPUT'!$AI:$AI,'RESULTS INPUT'!$I:$I,$A135,'RESULTS INPUT'!$C:$C,R$4)*(IF($D135="Y",2,1)))*(IF($E135=R$4,2,1))</f>
        <v>0</v>
      </c>
      <c r="S135" s="82">
        <f>(SUMIFS('RESULTS INPUT'!$AI:$AI,'RESULTS INPUT'!$I:$I,$A135,'RESULTS INPUT'!$C:$C,S$4)*(IF($D135="Y",2,1)))*(IF($E135=S$4,2,1))</f>
        <v>0</v>
      </c>
      <c r="T135" s="83">
        <f>SUM(G135:S135)</f>
        <v>0</v>
      </c>
      <c r="U135" s="47">
        <f t="shared" ref="U135:U140" si="52">U134</f>
        <v>14</v>
      </c>
    </row>
    <row r="136" spans="1:21" x14ac:dyDescent="0.25">
      <c r="A136" s="11">
        <f>VLOOKUP(U133,'TEAM INPUT'!$A$5:$AM$102,30,FALSE)</f>
        <v>0</v>
      </c>
      <c r="B136" s="67" t="str">
        <f>IFERROR(VLOOKUP($A136,LISTS!$A$3:$C$39,2,FALSE),"")</f>
        <v/>
      </c>
      <c r="C136" s="11" t="str">
        <f>IFERROR(VLOOKUP($A136,LISTS!$A$3:$C$39,3,FALSE),"")</f>
        <v/>
      </c>
      <c r="D136" s="11" t="str">
        <f>IF(_xlfn.XLOOKUP(U133,'TEAM INPUT'!$A$5:$A$102,'TEAM INPUT'!$F$5:$F$102,0)=$A136,"Y","")</f>
        <v>Y</v>
      </c>
      <c r="E136" s="11" t="str">
        <f>E135</f>
        <v xml:space="preserve"> - </v>
      </c>
      <c r="G136" s="84">
        <f>(SUMIFS('RESULTS INPUT'!$AI:$AI,'RESULTS INPUT'!$I:$I,$A136,'RESULTS INPUT'!$C:$C,G$4)*(IF($D136="Y",2,1)))*(IF($E136=G$4,2,1))</f>
        <v>0</v>
      </c>
      <c r="H136" s="84">
        <f>(SUMIFS('RESULTS INPUT'!$AI:$AI,'RESULTS INPUT'!$I:$I,$A136,'RESULTS INPUT'!$C:$C,H$4)*(IF($D136="Y",2,1)))*(IF($E136=H$4,2,1))</f>
        <v>0</v>
      </c>
      <c r="I136" s="84">
        <f>(SUMIFS('RESULTS INPUT'!$AI:$AI,'RESULTS INPUT'!$I:$I,$A136,'RESULTS INPUT'!$C:$C,I$4)*(IF($D136="Y",2,1)))*(IF($E136=I$4,2,1))</f>
        <v>0</v>
      </c>
      <c r="J136" s="84">
        <f>(SUMIFS('RESULTS INPUT'!$AI:$AI,'RESULTS INPUT'!$I:$I,$A136,'RESULTS INPUT'!$C:$C,J$4)*(IF($D136="Y",2,1)))*(IF($E136=J$4,2,1))</f>
        <v>0</v>
      </c>
      <c r="K136" s="84">
        <f>(SUMIFS('RESULTS INPUT'!$AI:$AI,'RESULTS INPUT'!$I:$I,$A136,'RESULTS INPUT'!$C:$C,K$4)*(IF($D136="Y",2,1)))*(IF($E136=K$4,2,1))</f>
        <v>0</v>
      </c>
      <c r="L136" s="84">
        <f>(SUMIFS('RESULTS INPUT'!$AI:$AI,'RESULTS INPUT'!$I:$I,$A136,'RESULTS INPUT'!$C:$C,L$4)*(IF($D136="Y",2,1)))*(IF($E136=L$4,2,1))</f>
        <v>0</v>
      </c>
      <c r="M136" s="84">
        <f>(SUMIFS('RESULTS INPUT'!$AI:$AI,'RESULTS INPUT'!$I:$I,$A136,'RESULTS INPUT'!$C:$C,M$4)*(IF($D136="Y",2,1)))*(IF($E136=M$4,2,1))</f>
        <v>0</v>
      </c>
      <c r="N136" s="84">
        <f>(SUMIFS('RESULTS INPUT'!$AI:$AI,'RESULTS INPUT'!$I:$I,$A136,'RESULTS INPUT'!$C:$C,N$4)*(IF($D136="Y",2,1)))*(IF($E136=N$4,2,1))</f>
        <v>0</v>
      </c>
      <c r="O136" s="84">
        <f>(SUMIFS('RESULTS INPUT'!$AI:$AI,'RESULTS INPUT'!$I:$I,$A136,'RESULTS INPUT'!$C:$C,O$4)*(IF($D136="Y",2,1)))*(IF($E136=O$4,2,1))</f>
        <v>0</v>
      </c>
      <c r="P136" s="84">
        <f>(SUMIFS('RESULTS INPUT'!$AI:$AI,'RESULTS INPUT'!$I:$I,$A136,'RESULTS INPUT'!$C:$C,P$4)*(IF($D136="Y",2,1)))*(IF($E136=P$4,2,1))</f>
        <v>0</v>
      </c>
      <c r="Q136" s="84">
        <f>(SUMIFS('RESULTS INPUT'!$AI:$AI,'RESULTS INPUT'!$I:$I,$A136,'RESULTS INPUT'!$C:$C,Q$4)*(IF($D136="Y",2,1)))*(IF($E136=Q$4,2,1))</f>
        <v>0</v>
      </c>
      <c r="R136" s="84">
        <f>(SUMIFS('RESULTS INPUT'!$AI:$AI,'RESULTS INPUT'!$I:$I,$A136,'RESULTS INPUT'!$C:$C,R$4)*(IF($D136="Y",2,1)))*(IF($E136=R$4,2,1))</f>
        <v>0</v>
      </c>
      <c r="S136" s="84">
        <f>(SUMIFS('RESULTS INPUT'!$AI:$AI,'RESULTS INPUT'!$I:$I,$A136,'RESULTS INPUT'!$C:$C,S$4)*(IF($D136="Y",2,1)))*(IF($E136=S$4,2,1))</f>
        <v>0</v>
      </c>
      <c r="T136" s="85">
        <f t="shared" ref="T136:T139" si="53">SUM(G136:S136)</f>
        <v>0</v>
      </c>
      <c r="U136" s="47">
        <f t="shared" si="52"/>
        <v>14</v>
      </c>
    </row>
    <row r="137" spans="1:21" x14ac:dyDescent="0.25">
      <c r="A137" s="11">
        <f>VLOOKUP(U133,'TEAM INPUT'!$A$5:$AM$102,31,FALSE)</f>
        <v>0</v>
      </c>
      <c r="B137" s="67" t="str">
        <f>IFERROR(VLOOKUP($A137,LISTS!$A$3:$C$39,2,FALSE),"")</f>
        <v/>
      </c>
      <c r="C137" s="11" t="str">
        <f>IFERROR(VLOOKUP($A137,LISTS!$A$3:$C$39,3,FALSE),"")</f>
        <v/>
      </c>
      <c r="D137" s="11" t="str">
        <f>IF(_xlfn.XLOOKUP(U133,'TEAM INPUT'!$A$5:$A$102,'TEAM INPUT'!$F$5:$F$102,0)=$A137,"Y","")</f>
        <v>Y</v>
      </c>
      <c r="E137" s="11" t="str">
        <f t="shared" ref="E137:E139" si="54">E136</f>
        <v xml:space="preserve"> - </v>
      </c>
      <c r="G137" s="84">
        <f>(SUMIFS('RESULTS INPUT'!$AI:$AI,'RESULTS INPUT'!$I:$I,$A137,'RESULTS INPUT'!$C:$C,G$4)*(IF($D137="Y",2,1)))*(IF($E137=G$4,2,1))</f>
        <v>0</v>
      </c>
      <c r="H137" s="84">
        <f>(SUMIFS('RESULTS INPUT'!$AI:$AI,'RESULTS INPUT'!$I:$I,$A137,'RESULTS INPUT'!$C:$C,H$4)*(IF($D137="Y",2,1)))*(IF($E137=H$4,2,1))</f>
        <v>0</v>
      </c>
      <c r="I137" s="84">
        <f>(SUMIFS('RESULTS INPUT'!$AI:$AI,'RESULTS INPUT'!$I:$I,$A137,'RESULTS INPUT'!$C:$C,I$4)*(IF($D137="Y",2,1)))*(IF($E137=I$4,2,1))</f>
        <v>0</v>
      </c>
      <c r="J137" s="84">
        <f>(SUMIFS('RESULTS INPUT'!$AI:$AI,'RESULTS INPUT'!$I:$I,$A137,'RESULTS INPUT'!$C:$C,J$4)*(IF($D137="Y",2,1)))*(IF($E137=J$4,2,1))</f>
        <v>0</v>
      </c>
      <c r="K137" s="84">
        <f>(SUMIFS('RESULTS INPUT'!$AI:$AI,'RESULTS INPUT'!$I:$I,$A137,'RESULTS INPUT'!$C:$C,K$4)*(IF($D137="Y",2,1)))*(IF($E137=K$4,2,1))</f>
        <v>0</v>
      </c>
      <c r="L137" s="84">
        <f>(SUMIFS('RESULTS INPUT'!$AI:$AI,'RESULTS INPUT'!$I:$I,$A137,'RESULTS INPUT'!$C:$C,L$4)*(IF($D137="Y",2,1)))*(IF($E137=L$4,2,1))</f>
        <v>0</v>
      </c>
      <c r="M137" s="84">
        <f>(SUMIFS('RESULTS INPUT'!$AI:$AI,'RESULTS INPUT'!$I:$I,$A137,'RESULTS INPUT'!$C:$C,M$4)*(IF($D137="Y",2,1)))*(IF($E137=M$4,2,1))</f>
        <v>0</v>
      </c>
      <c r="N137" s="84">
        <f>(SUMIFS('RESULTS INPUT'!$AI:$AI,'RESULTS INPUT'!$I:$I,$A137,'RESULTS INPUT'!$C:$C,N$4)*(IF($D137="Y",2,1)))*(IF($E137=N$4,2,1))</f>
        <v>0</v>
      </c>
      <c r="O137" s="84">
        <f>(SUMIFS('RESULTS INPUT'!$AI:$AI,'RESULTS INPUT'!$I:$I,$A137,'RESULTS INPUT'!$C:$C,O$4)*(IF($D137="Y",2,1)))*(IF($E137=O$4,2,1))</f>
        <v>0</v>
      </c>
      <c r="P137" s="84">
        <f>(SUMIFS('RESULTS INPUT'!$AI:$AI,'RESULTS INPUT'!$I:$I,$A137,'RESULTS INPUT'!$C:$C,P$4)*(IF($D137="Y",2,1)))*(IF($E137=P$4,2,1))</f>
        <v>0</v>
      </c>
      <c r="Q137" s="84">
        <f>(SUMIFS('RESULTS INPUT'!$AI:$AI,'RESULTS INPUT'!$I:$I,$A137,'RESULTS INPUT'!$C:$C,Q$4)*(IF($D137="Y",2,1)))*(IF($E137=Q$4,2,1))</f>
        <v>0</v>
      </c>
      <c r="R137" s="84">
        <f>(SUMIFS('RESULTS INPUT'!$AI:$AI,'RESULTS INPUT'!$I:$I,$A137,'RESULTS INPUT'!$C:$C,R$4)*(IF($D137="Y",2,1)))*(IF($E137=R$4,2,1))</f>
        <v>0</v>
      </c>
      <c r="S137" s="84">
        <f>(SUMIFS('RESULTS INPUT'!$AI:$AI,'RESULTS INPUT'!$I:$I,$A137,'RESULTS INPUT'!$C:$C,S$4)*(IF($D137="Y",2,1)))*(IF($E137=S$4,2,1))</f>
        <v>0</v>
      </c>
      <c r="T137" s="85">
        <f t="shared" si="53"/>
        <v>0</v>
      </c>
      <c r="U137" s="47">
        <f t="shared" si="52"/>
        <v>14</v>
      </c>
    </row>
    <row r="138" spans="1:21" x14ac:dyDescent="0.25">
      <c r="A138" s="11">
        <f>VLOOKUP(U133,'TEAM INPUT'!$A$5:$AM$102,32,FALSE)</f>
        <v>0</v>
      </c>
      <c r="B138" s="67" t="str">
        <f>IFERROR(VLOOKUP($A138,LISTS!$A$3:$C$39,2,FALSE),"")</f>
        <v/>
      </c>
      <c r="C138" s="11" t="str">
        <f>IFERROR(VLOOKUP($A138,LISTS!$A$3:$C$39,3,FALSE),"")</f>
        <v/>
      </c>
      <c r="D138" s="11" t="str">
        <f>IF(_xlfn.XLOOKUP(U133,'TEAM INPUT'!$A$5:$A$102,'TEAM INPUT'!$F$5:$F$102,0)=$A138,"Y","")</f>
        <v>Y</v>
      </c>
      <c r="E138" s="11" t="str">
        <f t="shared" si="54"/>
        <v xml:space="preserve"> - </v>
      </c>
      <c r="G138" s="84">
        <f>(SUMIFS('RESULTS INPUT'!$AI:$AI,'RESULTS INPUT'!$I:$I,$A138,'RESULTS INPUT'!$C:$C,G$4)*(IF($D138="Y",2,1)))*(IF($E138=G$4,2,1))</f>
        <v>0</v>
      </c>
      <c r="H138" s="84">
        <f>(SUMIFS('RESULTS INPUT'!$AI:$AI,'RESULTS INPUT'!$I:$I,$A138,'RESULTS INPUT'!$C:$C,H$4)*(IF($D138="Y",2,1)))*(IF($E138=H$4,2,1))</f>
        <v>0</v>
      </c>
      <c r="I138" s="84">
        <f>(SUMIFS('RESULTS INPUT'!$AI:$AI,'RESULTS INPUT'!$I:$I,$A138,'RESULTS INPUT'!$C:$C,I$4)*(IF($D138="Y",2,1)))*(IF($E138=I$4,2,1))</f>
        <v>0</v>
      </c>
      <c r="J138" s="84">
        <f>(SUMIFS('RESULTS INPUT'!$AI:$AI,'RESULTS INPUT'!$I:$I,$A138,'RESULTS INPUT'!$C:$C,J$4)*(IF($D138="Y",2,1)))*(IF($E138=J$4,2,1))</f>
        <v>0</v>
      </c>
      <c r="K138" s="84">
        <f>(SUMIFS('RESULTS INPUT'!$AI:$AI,'RESULTS INPUT'!$I:$I,$A138,'RESULTS INPUT'!$C:$C,K$4)*(IF($D138="Y",2,1)))*(IF($E138=K$4,2,1))</f>
        <v>0</v>
      </c>
      <c r="L138" s="84">
        <f>(SUMIFS('RESULTS INPUT'!$AI:$AI,'RESULTS INPUT'!$I:$I,$A138,'RESULTS INPUT'!$C:$C,L$4)*(IF($D138="Y",2,1)))*(IF($E138=L$4,2,1))</f>
        <v>0</v>
      </c>
      <c r="M138" s="84">
        <f>(SUMIFS('RESULTS INPUT'!$AI:$AI,'RESULTS INPUT'!$I:$I,$A138,'RESULTS INPUT'!$C:$C,M$4)*(IF($D138="Y",2,1)))*(IF($E138=M$4,2,1))</f>
        <v>0</v>
      </c>
      <c r="N138" s="84">
        <f>(SUMIFS('RESULTS INPUT'!$AI:$AI,'RESULTS INPUT'!$I:$I,$A138,'RESULTS INPUT'!$C:$C,N$4)*(IF($D138="Y",2,1)))*(IF($E138=N$4,2,1))</f>
        <v>0</v>
      </c>
      <c r="O138" s="84">
        <f>(SUMIFS('RESULTS INPUT'!$AI:$AI,'RESULTS INPUT'!$I:$I,$A138,'RESULTS INPUT'!$C:$C,O$4)*(IF($D138="Y",2,1)))*(IF($E138=O$4,2,1))</f>
        <v>0</v>
      </c>
      <c r="P138" s="84">
        <f>(SUMIFS('RESULTS INPUT'!$AI:$AI,'RESULTS INPUT'!$I:$I,$A138,'RESULTS INPUT'!$C:$C,P$4)*(IF($D138="Y",2,1)))*(IF($E138=P$4,2,1))</f>
        <v>0</v>
      </c>
      <c r="Q138" s="84">
        <f>(SUMIFS('RESULTS INPUT'!$AI:$AI,'RESULTS INPUT'!$I:$I,$A138,'RESULTS INPUT'!$C:$C,Q$4)*(IF($D138="Y",2,1)))*(IF($E138=Q$4,2,1))</f>
        <v>0</v>
      </c>
      <c r="R138" s="84">
        <f>(SUMIFS('RESULTS INPUT'!$AI:$AI,'RESULTS INPUT'!$I:$I,$A138,'RESULTS INPUT'!$C:$C,R$4)*(IF($D138="Y",2,1)))*(IF($E138=R$4,2,1))</f>
        <v>0</v>
      </c>
      <c r="S138" s="84">
        <f>(SUMIFS('RESULTS INPUT'!$AI:$AI,'RESULTS INPUT'!$I:$I,$A138,'RESULTS INPUT'!$C:$C,S$4)*(IF($D138="Y",2,1)))*(IF($E138=S$4,2,1))</f>
        <v>0</v>
      </c>
      <c r="T138" s="85">
        <f t="shared" si="53"/>
        <v>0</v>
      </c>
      <c r="U138" s="47">
        <f t="shared" si="52"/>
        <v>14</v>
      </c>
    </row>
    <row r="139" spans="1:21" ht="15.75" thickBot="1" x14ac:dyDescent="0.3">
      <c r="A139" s="17">
        <f>VLOOKUP(U133,'TEAM INPUT'!$A$5:$AM$102,33,FALSE)</f>
        <v>0</v>
      </c>
      <c r="B139" s="67" t="str">
        <f>IFERROR(VLOOKUP($A139,LISTS!$A$3:$C$39,2,FALSE),"")</f>
        <v/>
      </c>
      <c r="C139" s="11" t="str">
        <f>IFERROR(VLOOKUP($A139,LISTS!$A$3:$C$39,3,FALSE),"")</f>
        <v/>
      </c>
      <c r="D139" s="17" t="str">
        <f>IF(_xlfn.XLOOKUP(U133,'TEAM INPUT'!$A$5:$A$102,'TEAM INPUT'!$F$5:$F$102,0)=$A139,"Y","")</f>
        <v>Y</v>
      </c>
      <c r="E139" s="17" t="str">
        <f t="shared" si="54"/>
        <v xml:space="preserve"> - </v>
      </c>
      <c r="G139" s="86">
        <f>(SUMIFS('RESULTS INPUT'!$AI:$AI,'RESULTS INPUT'!$I:$I,$A139,'RESULTS INPUT'!$C:$C,G$4)*(IF($D139="Y",2,1)))*(IF($E139=G$4,2,1))</f>
        <v>0</v>
      </c>
      <c r="H139" s="86">
        <f>(SUMIFS('RESULTS INPUT'!$AI:$AI,'RESULTS INPUT'!$I:$I,$A139,'RESULTS INPUT'!$C:$C,H$4)*(IF($D139="Y",2,1)))*(IF($E139=H$4,2,1))</f>
        <v>0</v>
      </c>
      <c r="I139" s="86">
        <f>(SUMIFS('RESULTS INPUT'!$AI:$AI,'RESULTS INPUT'!$I:$I,$A139,'RESULTS INPUT'!$C:$C,I$4)*(IF($D139="Y",2,1)))*(IF($E139=I$4,2,1))</f>
        <v>0</v>
      </c>
      <c r="J139" s="86">
        <f>(SUMIFS('RESULTS INPUT'!$AI:$AI,'RESULTS INPUT'!$I:$I,$A139,'RESULTS INPUT'!$C:$C,J$4)*(IF($D139="Y",2,1)))*(IF($E139=J$4,2,1))</f>
        <v>0</v>
      </c>
      <c r="K139" s="86">
        <f>(SUMIFS('RESULTS INPUT'!$AI:$AI,'RESULTS INPUT'!$I:$I,$A139,'RESULTS INPUT'!$C:$C,K$4)*(IF($D139="Y",2,1)))*(IF($E139=K$4,2,1))</f>
        <v>0</v>
      </c>
      <c r="L139" s="86">
        <f>(SUMIFS('RESULTS INPUT'!$AI:$AI,'RESULTS INPUT'!$I:$I,$A139,'RESULTS INPUT'!$C:$C,L$4)*(IF($D139="Y",2,1)))*(IF($E139=L$4,2,1))</f>
        <v>0</v>
      </c>
      <c r="M139" s="86">
        <f>(SUMIFS('RESULTS INPUT'!$AI:$AI,'RESULTS INPUT'!$I:$I,$A139,'RESULTS INPUT'!$C:$C,M$4)*(IF($D139="Y",2,1)))*(IF($E139=M$4,2,1))</f>
        <v>0</v>
      </c>
      <c r="N139" s="86">
        <f>(SUMIFS('RESULTS INPUT'!$AI:$AI,'RESULTS INPUT'!$I:$I,$A139,'RESULTS INPUT'!$C:$C,N$4)*(IF($D139="Y",2,1)))*(IF($E139=N$4,2,1))</f>
        <v>0</v>
      </c>
      <c r="O139" s="86">
        <f>(SUMIFS('RESULTS INPUT'!$AI:$AI,'RESULTS INPUT'!$I:$I,$A139,'RESULTS INPUT'!$C:$C,O$4)*(IF($D139="Y",2,1)))*(IF($E139=O$4,2,1))</f>
        <v>0</v>
      </c>
      <c r="P139" s="86">
        <f>(SUMIFS('RESULTS INPUT'!$AI:$AI,'RESULTS INPUT'!$I:$I,$A139,'RESULTS INPUT'!$C:$C,P$4)*(IF($D139="Y",2,1)))*(IF($E139=P$4,2,1))</f>
        <v>0</v>
      </c>
      <c r="Q139" s="86">
        <f>(SUMIFS('RESULTS INPUT'!$AI:$AI,'RESULTS INPUT'!$I:$I,$A139,'RESULTS INPUT'!$C:$C,Q$4)*(IF($D139="Y",2,1)))*(IF($E139=Q$4,2,1))</f>
        <v>0</v>
      </c>
      <c r="R139" s="86">
        <f>(SUMIFS('RESULTS INPUT'!$AI:$AI,'RESULTS INPUT'!$I:$I,$A139,'RESULTS INPUT'!$C:$C,R$4)*(IF($D139="Y",2,1)))*(IF($E139=R$4,2,1))</f>
        <v>0</v>
      </c>
      <c r="S139" s="86">
        <f>(SUMIFS('RESULTS INPUT'!$AI:$AI,'RESULTS INPUT'!$I:$I,$A139,'RESULTS INPUT'!$C:$C,S$4)*(IF($D139="Y",2,1)))*(IF($E139=S$4,2,1))</f>
        <v>0</v>
      </c>
      <c r="T139" s="87">
        <f t="shared" si="53"/>
        <v>0</v>
      </c>
      <c r="U139" s="47">
        <f t="shared" si="52"/>
        <v>14</v>
      </c>
    </row>
    <row r="140" spans="1:21" ht="15.75" thickBot="1" x14ac:dyDescent="0.3">
      <c r="A140" s="38" t="str">
        <f>A133&amp;" - TOTAL SCORE"</f>
        <v xml:space="preserve"> -  - TOTAL SCORE</v>
      </c>
      <c r="B140" s="39"/>
      <c r="C140" s="39"/>
      <c r="D140" s="39"/>
      <c r="E140" s="39"/>
      <c r="G140" s="88">
        <f>SUM(G135:G139)</f>
        <v>0</v>
      </c>
      <c r="H140" s="88">
        <f t="shared" ref="H140:T140" si="55">SUM(H135:H139)</f>
        <v>0</v>
      </c>
      <c r="I140" s="88">
        <f t="shared" si="55"/>
        <v>0</v>
      </c>
      <c r="J140" s="88">
        <f t="shared" si="55"/>
        <v>0</v>
      </c>
      <c r="K140" s="88">
        <f t="shared" si="55"/>
        <v>0</v>
      </c>
      <c r="L140" s="88">
        <f t="shared" si="55"/>
        <v>0</v>
      </c>
      <c r="M140" s="88">
        <f t="shared" si="55"/>
        <v>0</v>
      </c>
      <c r="N140" s="88">
        <f t="shared" si="55"/>
        <v>0</v>
      </c>
      <c r="O140" s="88">
        <f t="shared" si="55"/>
        <v>0</v>
      </c>
      <c r="P140" s="88">
        <f t="shared" si="55"/>
        <v>0</v>
      </c>
      <c r="Q140" s="88">
        <f t="shared" si="55"/>
        <v>0</v>
      </c>
      <c r="R140" s="88">
        <f t="shared" si="55"/>
        <v>0</v>
      </c>
      <c r="S140" s="88">
        <f t="shared" si="55"/>
        <v>0</v>
      </c>
      <c r="T140" s="89">
        <f t="shared" si="55"/>
        <v>0</v>
      </c>
      <c r="U140" s="47">
        <f t="shared" si="52"/>
        <v>14</v>
      </c>
    </row>
    <row r="141" spans="1:21" ht="15.75" thickTop="1" x14ac:dyDescent="0.25"/>
    <row r="143" spans="1:21" ht="15.75" thickBot="1" x14ac:dyDescent="0.3">
      <c r="A143" s="40" t="str">
        <f>UPPER(_xlfn.XLOOKUP(U143,'TEAM INPUT'!$A$5:$A$102,'TEAM INPUT'!$B$5:$B$102,0))</f>
        <v xml:space="preserve"> - </v>
      </c>
      <c r="B143" s="41"/>
      <c r="C143" s="41"/>
      <c r="D143" s="41"/>
      <c r="E143" s="41"/>
      <c r="F143" s="41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47">
        <f>U133+1</f>
        <v>15</v>
      </c>
    </row>
    <row r="144" spans="1:21" ht="30" x14ac:dyDescent="0.25">
      <c r="A144" s="42" t="s">
        <v>76</v>
      </c>
      <c r="B144" s="43" t="s">
        <v>20</v>
      </c>
      <c r="C144" s="44" t="s">
        <v>94</v>
      </c>
      <c r="D144" s="45" t="s">
        <v>93</v>
      </c>
      <c r="E144" s="44" t="s">
        <v>91</v>
      </c>
      <c r="G144" s="80" t="s">
        <v>78</v>
      </c>
      <c r="H144" s="80" t="s">
        <v>79</v>
      </c>
      <c r="I144" s="80" t="s">
        <v>80</v>
      </c>
      <c r="J144" s="80" t="s">
        <v>81</v>
      </c>
      <c r="K144" s="80" t="s">
        <v>82</v>
      </c>
      <c r="L144" s="80" t="s">
        <v>83</v>
      </c>
      <c r="M144" s="80" t="s">
        <v>84</v>
      </c>
      <c r="N144" s="80" t="s">
        <v>85</v>
      </c>
      <c r="O144" s="80" t="s">
        <v>86</v>
      </c>
      <c r="P144" s="80" t="s">
        <v>87</v>
      </c>
      <c r="Q144" s="80" t="s">
        <v>88</v>
      </c>
      <c r="R144" s="80" t="s">
        <v>89</v>
      </c>
      <c r="S144" s="80" t="s">
        <v>90</v>
      </c>
      <c r="T144" s="81" t="s">
        <v>98</v>
      </c>
      <c r="U144" s="47">
        <f>U143</f>
        <v>15</v>
      </c>
    </row>
    <row r="145" spans="1:21" x14ac:dyDescent="0.25">
      <c r="A145" s="11">
        <f>VLOOKUP(U143,'TEAM INPUT'!$A$5:$AM$102,29,FALSE)</f>
        <v>0</v>
      </c>
      <c r="B145" s="67" t="str">
        <f>IFERROR(VLOOKUP($A145,LISTS!$A$3:$C$39,2,FALSE),"")</f>
        <v/>
      </c>
      <c r="C145" s="11" t="str">
        <f>IFERROR(VLOOKUP($A145,LISTS!$A$3:$C$39,3,FALSE),"")</f>
        <v/>
      </c>
      <c r="D145" s="11" t="str">
        <f>IF(_xlfn.XLOOKUP(U143,'TEAM INPUT'!$A$5:$A$102,'TEAM INPUT'!$F$5:$F$102,0)=$A145,"Y","")</f>
        <v>Y</v>
      </c>
      <c r="E145" s="11" t="str">
        <f>_xlfn.XLOOKUP(U143,'TEAM INPUT'!$A$5:$A$102,'TEAM INPUT'!$I$5:$I$102,0)</f>
        <v xml:space="preserve"> - </v>
      </c>
      <c r="G145" s="82">
        <f>(SUMIFS('RESULTS INPUT'!$AI:$AI,'RESULTS INPUT'!$I:$I,$A145,'RESULTS INPUT'!$C:$C,G$4)*(IF($D145="Y",2,1)))*(IF($E145=G$4,2,1))</f>
        <v>0</v>
      </c>
      <c r="H145" s="82">
        <f>(SUMIFS('RESULTS INPUT'!$AI:$AI,'RESULTS INPUT'!$I:$I,$A145,'RESULTS INPUT'!$C:$C,H$4)*(IF($D145="Y",2,1)))*(IF($E145=H$4,2,1))</f>
        <v>0</v>
      </c>
      <c r="I145" s="82">
        <f>(SUMIFS('RESULTS INPUT'!$AI:$AI,'RESULTS INPUT'!$I:$I,$A145,'RESULTS INPUT'!$C:$C,I$4)*(IF($D145="Y",2,1)))*(IF($E145=I$4,2,1))</f>
        <v>0</v>
      </c>
      <c r="J145" s="82">
        <f>(SUMIFS('RESULTS INPUT'!$AI:$AI,'RESULTS INPUT'!$I:$I,$A145,'RESULTS INPUT'!$C:$C,J$4)*(IF($D145="Y",2,1)))*(IF($E145=J$4,2,1))</f>
        <v>0</v>
      </c>
      <c r="K145" s="82">
        <f>(SUMIFS('RESULTS INPUT'!$AI:$AI,'RESULTS INPUT'!$I:$I,$A145,'RESULTS INPUT'!$C:$C,K$4)*(IF($D145="Y",2,1)))*(IF($E145=K$4,2,1))</f>
        <v>0</v>
      </c>
      <c r="L145" s="82">
        <f>(SUMIFS('RESULTS INPUT'!$AI:$AI,'RESULTS INPUT'!$I:$I,$A145,'RESULTS INPUT'!$C:$C,L$4)*(IF($D145="Y",2,1)))*(IF($E145=L$4,2,1))</f>
        <v>0</v>
      </c>
      <c r="M145" s="82">
        <f>(SUMIFS('RESULTS INPUT'!$AI:$AI,'RESULTS INPUT'!$I:$I,$A145,'RESULTS INPUT'!$C:$C,M$4)*(IF($D145="Y",2,1)))*(IF($E145=M$4,2,1))</f>
        <v>0</v>
      </c>
      <c r="N145" s="82">
        <f>(SUMIFS('RESULTS INPUT'!$AI:$AI,'RESULTS INPUT'!$I:$I,$A145,'RESULTS INPUT'!$C:$C,N$4)*(IF($D145="Y",2,1)))*(IF($E145=N$4,2,1))</f>
        <v>0</v>
      </c>
      <c r="O145" s="82">
        <f>(SUMIFS('RESULTS INPUT'!$AI:$AI,'RESULTS INPUT'!$I:$I,$A145,'RESULTS INPUT'!$C:$C,O$4)*(IF($D145="Y",2,1)))*(IF($E145=O$4,2,1))</f>
        <v>0</v>
      </c>
      <c r="P145" s="82">
        <f>(SUMIFS('RESULTS INPUT'!$AI:$AI,'RESULTS INPUT'!$I:$I,$A145,'RESULTS INPUT'!$C:$C,P$4)*(IF($D145="Y",2,1)))*(IF($E145=P$4,2,1))</f>
        <v>0</v>
      </c>
      <c r="Q145" s="82">
        <f>(SUMIFS('RESULTS INPUT'!$AI:$AI,'RESULTS INPUT'!$I:$I,$A145,'RESULTS INPUT'!$C:$C,Q$4)*(IF($D145="Y",2,1)))*(IF($E145=Q$4,2,1))</f>
        <v>0</v>
      </c>
      <c r="R145" s="82">
        <f>(SUMIFS('RESULTS INPUT'!$AI:$AI,'RESULTS INPUT'!$I:$I,$A145,'RESULTS INPUT'!$C:$C,R$4)*(IF($D145="Y",2,1)))*(IF($E145=R$4,2,1))</f>
        <v>0</v>
      </c>
      <c r="S145" s="82">
        <f>(SUMIFS('RESULTS INPUT'!$AI:$AI,'RESULTS INPUT'!$I:$I,$A145,'RESULTS INPUT'!$C:$C,S$4)*(IF($D145="Y",2,1)))*(IF($E145=S$4,2,1))</f>
        <v>0</v>
      </c>
      <c r="T145" s="83">
        <f>SUM(G145:S145)</f>
        <v>0</v>
      </c>
      <c r="U145" s="47">
        <f t="shared" ref="U145:U150" si="56">U144</f>
        <v>15</v>
      </c>
    </row>
    <row r="146" spans="1:21" x14ac:dyDescent="0.25">
      <c r="A146" s="11">
        <f>VLOOKUP(U143,'TEAM INPUT'!$A$5:$AM$102,30,FALSE)</f>
        <v>0</v>
      </c>
      <c r="B146" s="67" t="str">
        <f>IFERROR(VLOOKUP($A146,LISTS!$A$3:$C$39,2,FALSE),"")</f>
        <v/>
      </c>
      <c r="C146" s="11" t="str">
        <f>IFERROR(VLOOKUP($A146,LISTS!$A$3:$C$39,3,FALSE),"")</f>
        <v/>
      </c>
      <c r="D146" s="11" t="str">
        <f>IF(_xlfn.XLOOKUP(U143,'TEAM INPUT'!$A$5:$A$102,'TEAM INPUT'!$F$5:$F$102,0)=$A146,"Y","")</f>
        <v>Y</v>
      </c>
      <c r="E146" s="11" t="str">
        <f>E145</f>
        <v xml:space="preserve"> - </v>
      </c>
      <c r="G146" s="84">
        <f>(SUMIFS('RESULTS INPUT'!$AI:$AI,'RESULTS INPUT'!$I:$I,$A146,'RESULTS INPUT'!$C:$C,G$4)*(IF($D146="Y",2,1)))*(IF($E146=G$4,2,1))</f>
        <v>0</v>
      </c>
      <c r="H146" s="84">
        <f>(SUMIFS('RESULTS INPUT'!$AI:$AI,'RESULTS INPUT'!$I:$I,$A146,'RESULTS INPUT'!$C:$C,H$4)*(IF($D146="Y",2,1)))*(IF($E146=H$4,2,1))</f>
        <v>0</v>
      </c>
      <c r="I146" s="84">
        <f>(SUMIFS('RESULTS INPUT'!$AI:$AI,'RESULTS INPUT'!$I:$I,$A146,'RESULTS INPUT'!$C:$C,I$4)*(IF($D146="Y",2,1)))*(IF($E146=I$4,2,1))</f>
        <v>0</v>
      </c>
      <c r="J146" s="84">
        <f>(SUMIFS('RESULTS INPUT'!$AI:$AI,'RESULTS INPUT'!$I:$I,$A146,'RESULTS INPUT'!$C:$C,J$4)*(IF($D146="Y",2,1)))*(IF($E146=J$4,2,1))</f>
        <v>0</v>
      </c>
      <c r="K146" s="84">
        <f>(SUMIFS('RESULTS INPUT'!$AI:$AI,'RESULTS INPUT'!$I:$I,$A146,'RESULTS INPUT'!$C:$C,K$4)*(IF($D146="Y",2,1)))*(IF($E146=K$4,2,1))</f>
        <v>0</v>
      </c>
      <c r="L146" s="84">
        <f>(SUMIFS('RESULTS INPUT'!$AI:$AI,'RESULTS INPUT'!$I:$I,$A146,'RESULTS INPUT'!$C:$C,L$4)*(IF($D146="Y",2,1)))*(IF($E146=L$4,2,1))</f>
        <v>0</v>
      </c>
      <c r="M146" s="84">
        <f>(SUMIFS('RESULTS INPUT'!$AI:$AI,'RESULTS INPUT'!$I:$I,$A146,'RESULTS INPUT'!$C:$C,M$4)*(IF($D146="Y",2,1)))*(IF($E146=M$4,2,1))</f>
        <v>0</v>
      </c>
      <c r="N146" s="84">
        <f>(SUMIFS('RESULTS INPUT'!$AI:$AI,'RESULTS INPUT'!$I:$I,$A146,'RESULTS INPUT'!$C:$C,N$4)*(IF($D146="Y",2,1)))*(IF($E146=N$4,2,1))</f>
        <v>0</v>
      </c>
      <c r="O146" s="84">
        <f>(SUMIFS('RESULTS INPUT'!$AI:$AI,'RESULTS INPUT'!$I:$I,$A146,'RESULTS INPUT'!$C:$C,O$4)*(IF($D146="Y",2,1)))*(IF($E146=O$4,2,1))</f>
        <v>0</v>
      </c>
      <c r="P146" s="84">
        <f>(SUMIFS('RESULTS INPUT'!$AI:$AI,'RESULTS INPUT'!$I:$I,$A146,'RESULTS INPUT'!$C:$C,P$4)*(IF($D146="Y",2,1)))*(IF($E146=P$4,2,1))</f>
        <v>0</v>
      </c>
      <c r="Q146" s="84">
        <f>(SUMIFS('RESULTS INPUT'!$AI:$AI,'RESULTS INPUT'!$I:$I,$A146,'RESULTS INPUT'!$C:$C,Q$4)*(IF($D146="Y",2,1)))*(IF($E146=Q$4,2,1))</f>
        <v>0</v>
      </c>
      <c r="R146" s="84">
        <f>(SUMIFS('RESULTS INPUT'!$AI:$AI,'RESULTS INPUT'!$I:$I,$A146,'RESULTS INPUT'!$C:$C,R$4)*(IF($D146="Y",2,1)))*(IF($E146=R$4,2,1))</f>
        <v>0</v>
      </c>
      <c r="S146" s="84">
        <f>(SUMIFS('RESULTS INPUT'!$AI:$AI,'RESULTS INPUT'!$I:$I,$A146,'RESULTS INPUT'!$C:$C,S$4)*(IF($D146="Y",2,1)))*(IF($E146=S$4,2,1))</f>
        <v>0</v>
      </c>
      <c r="T146" s="85">
        <f t="shared" ref="T146:T149" si="57">SUM(G146:S146)</f>
        <v>0</v>
      </c>
      <c r="U146" s="47">
        <f t="shared" si="56"/>
        <v>15</v>
      </c>
    </row>
    <row r="147" spans="1:21" x14ac:dyDescent="0.25">
      <c r="A147" s="11">
        <f>VLOOKUP(U143,'TEAM INPUT'!$A$5:$AM$102,31,FALSE)</f>
        <v>0</v>
      </c>
      <c r="B147" s="67" t="str">
        <f>IFERROR(VLOOKUP($A147,LISTS!$A$3:$C$39,2,FALSE),"")</f>
        <v/>
      </c>
      <c r="C147" s="11" t="str">
        <f>IFERROR(VLOOKUP($A147,LISTS!$A$3:$C$39,3,FALSE),"")</f>
        <v/>
      </c>
      <c r="D147" s="11" t="str">
        <f>IF(_xlfn.XLOOKUP(U143,'TEAM INPUT'!$A$5:$A$102,'TEAM INPUT'!$F$5:$F$102,0)=$A147,"Y","")</f>
        <v>Y</v>
      </c>
      <c r="E147" s="11" t="str">
        <f t="shared" ref="E147:E149" si="58">E146</f>
        <v xml:space="preserve"> - </v>
      </c>
      <c r="G147" s="84">
        <f>(SUMIFS('RESULTS INPUT'!$AI:$AI,'RESULTS INPUT'!$I:$I,$A147,'RESULTS INPUT'!$C:$C,G$4)*(IF($D147="Y",2,1)))*(IF($E147=G$4,2,1))</f>
        <v>0</v>
      </c>
      <c r="H147" s="84">
        <f>(SUMIFS('RESULTS INPUT'!$AI:$AI,'RESULTS INPUT'!$I:$I,$A147,'RESULTS INPUT'!$C:$C,H$4)*(IF($D147="Y",2,1)))*(IF($E147=H$4,2,1))</f>
        <v>0</v>
      </c>
      <c r="I147" s="84">
        <f>(SUMIFS('RESULTS INPUT'!$AI:$AI,'RESULTS INPUT'!$I:$I,$A147,'RESULTS INPUT'!$C:$C,I$4)*(IF($D147="Y",2,1)))*(IF($E147=I$4,2,1))</f>
        <v>0</v>
      </c>
      <c r="J147" s="84">
        <f>(SUMIFS('RESULTS INPUT'!$AI:$AI,'RESULTS INPUT'!$I:$I,$A147,'RESULTS INPUT'!$C:$C,J$4)*(IF($D147="Y",2,1)))*(IF($E147=J$4,2,1))</f>
        <v>0</v>
      </c>
      <c r="K147" s="84">
        <f>(SUMIFS('RESULTS INPUT'!$AI:$AI,'RESULTS INPUT'!$I:$I,$A147,'RESULTS INPUT'!$C:$C,K$4)*(IF($D147="Y",2,1)))*(IF($E147=K$4,2,1))</f>
        <v>0</v>
      </c>
      <c r="L147" s="84">
        <f>(SUMIFS('RESULTS INPUT'!$AI:$AI,'RESULTS INPUT'!$I:$I,$A147,'RESULTS INPUT'!$C:$C,L$4)*(IF($D147="Y",2,1)))*(IF($E147=L$4,2,1))</f>
        <v>0</v>
      </c>
      <c r="M147" s="84">
        <f>(SUMIFS('RESULTS INPUT'!$AI:$AI,'RESULTS INPUT'!$I:$I,$A147,'RESULTS INPUT'!$C:$C,M$4)*(IF($D147="Y",2,1)))*(IF($E147=M$4,2,1))</f>
        <v>0</v>
      </c>
      <c r="N147" s="84">
        <f>(SUMIFS('RESULTS INPUT'!$AI:$AI,'RESULTS INPUT'!$I:$I,$A147,'RESULTS INPUT'!$C:$C,N$4)*(IF($D147="Y",2,1)))*(IF($E147=N$4,2,1))</f>
        <v>0</v>
      </c>
      <c r="O147" s="84">
        <f>(SUMIFS('RESULTS INPUT'!$AI:$AI,'RESULTS INPUT'!$I:$I,$A147,'RESULTS INPUT'!$C:$C,O$4)*(IF($D147="Y",2,1)))*(IF($E147=O$4,2,1))</f>
        <v>0</v>
      </c>
      <c r="P147" s="84">
        <f>(SUMIFS('RESULTS INPUT'!$AI:$AI,'RESULTS INPUT'!$I:$I,$A147,'RESULTS INPUT'!$C:$C,P$4)*(IF($D147="Y",2,1)))*(IF($E147=P$4,2,1))</f>
        <v>0</v>
      </c>
      <c r="Q147" s="84">
        <f>(SUMIFS('RESULTS INPUT'!$AI:$AI,'RESULTS INPUT'!$I:$I,$A147,'RESULTS INPUT'!$C:$C,Q$4)*(IF($D147="Y",2,1)))*(IF($E147=Q$4,2,1))</f>
        <v>0</v>
      </c>
      <c r="R147" s="84">
        <f>(SUMIFS('RESULTS INPUT'!$AI:$AI,'RESULTS INPUT'!$I:$I,$A147,'RESULTS INPUT'!$C:$C,R$4)*(IF($D147="Y",2,1)))*(IF($E147=R$4,2,1))</f>
        <v>0</v>
      </c>
      <c r="S147" s="84">
        <f>(SUMIFS('RESULTS INPUT'!$AI:$AI,'RESULTS INPUT'!$I:$I,$A147,'RESULTS INPUT'!$C:$C,S$4)*(IF($D147="Y",2,1)))*(IF($E147=S$4,2,1))</f>
        <v>0</v>
      </c>
      <c r="T147" s="85">
        <f t="shared" si="57"/>
        <v>0</v>
      </c>
      <c r="U147" s="47">
        <f t="shared" si="56"/>
        <v>15</v>
      </c>
    </row>
    <row r="148" spans="1:21" x14ac:dyDescent="0.25">
      <c r="A148" s="11">
        <f>VLOOKUP(U143,'TEAM INPUT'!$A$5:$AM$102,32,FALSE)</f>
        <v>0</v>
      </c>
      <c r="B148" s="67" t="str">
        <f>IFERROR(VLOOKUP($A148,LISTS!$A$3:$C$39,2,FALSE),"")</f>
        <v/>
      </c>
      <c r="C148" s="11" t="str">
        <f>IFERROR(VLOOKUP($A148,LISTS!$A$3:$C$39,3,FALSE),"")</f>
        <v/>
      </c>
      <c r="D148" s="11" t="str">
        <f>IF(_xlfn.XLOOKUP(U143,'TEAM INPUT'!$A$5:$A$102,'TEAM INPUT'!$F$5:$F$102,0)=$A148,"Y","")</f>
        <v>Y</v>
      </c>
      <c r="E148" s="11" t="str">
        <f t="shared" si="58"/>
        <v xml:space="preserve"> - </v>
      </c>
      <c r="G148" s="84">
        <f>(SUMIFS('RESULTS INPUT'!$AI:$AI,'RESULTS INPUT'!$I:$I,$A148,'RESULTS INPUT'!$C:$C,G$4)*(IF($D148="Y",2,1)))*(IF($E148=G$4,2,1))</f>
        <v>0</v>
      </c>
      <c r="H148" s="84">
        <f>(SUMIFS('RESULTS INPUT'!$AI:$AI,'RESULTS INPUT'!$I:$I,$A148,'RESULTS INPUT'!$C:$C,H$4)*(IF($D148="Y",2,1)))*(IF($E148=H$4,2,1))</f>
        <v>0</v>
      </c>
      <c r="I148" s="84">
        <f>(SUMIFS('RESULTS INPUT'!$AI:$AI,'RESULTS INPUT'!$I:$I,$A148,'RESULTS INPUT'!$C:$C,I$4)*(IF($D148="Y",2,1)))*(IF($E148=I$4,2,1))</f>
        <v>0</v>
      </c>
      <c r="J148" s="84">
        <f>(SUMIFS('RESULTS INPUT'!$AI:$AI,'RESULTS INPUT'!$I:$I,$A148,'RESULTS INPUT'!$C:$C,J$4)*(IF($D148="Y",2,1)))*(IF($E148=J$4,2,1))</f>
        <v>0</v>
      </c>
      <c r="K148" s="84">
        <f>(SUMIFS('RESULTS INPUT'!$AI:$AI,'RESULTS INPUT'!$I:$I,$A148,'RESULTS INPUT'!$C:$C,K$4)*(IF($D148="Y",2,1)))*(IF($E148=K$4,2,1))</f>
        <v>0</v>
      </c>
      <c r="L148" s="84">
        <f>(SUMIFS('RESULTS INPUT'!$AI:$AI,'RESULTS INPUT'!$I:$I,$A148,'RESULTS INPUT'!$C:$C,L$4)*(IF($D148="Y",2,1)))*(IF($E148=L$4,2,1))</f>
        <v>0</v>
      </c>
      <c r="M148" s="84">
        <f>(SUMIFS('RESULTS INPUT'!$AI:$AI,'RESULTS INPUT'!$I:$I,$A148,'RESULTS INPUT'!$C:$C,M$4)*(IF($D148="Y",2,1)))*(IF($E148=M$4,2,1))</f>
        <v>0</v>
      </c>
      <c r="N148" s="84">
        <f>(SUMIFS('RESULTS INPUT'!$AI:$AI,'RESULTS INPUT'!$I:$I,$A148,'RESULTS INPUT'!$C:$C,N$4)*(IF($D148="Y",2,1)))*(IF($E148=N$4,2,1))</f>
        <v>0</v>
      </c>
      <c r="O148" s="84">
        <f>(SUMIFS('RESULTS INPUT'!$AI:$AI,'RESULTS INPUT'!$I:$I,$A148,'RESULTS INPUT'!$C:$C,O$4)*(IF($D148="Y",2,1)))*(IF($E148=O$4,2,1))</f>
        <v>0</v>
      </c>
      <c r="P148" s="84">
        <f>(SUMIFS('RESULTS INPUT'!$AI:$AI,'RESULTS INPUT'!$I:$I,$A148,'RESULTS INPUT'!$C:$C,P$4)*(IF($D148="Y",2,1)))*(IF($E148=P$4,2,1))</f>
        <v>0</v>
      </c>
      <c r="Q148" s="84">
        <f>(SUMIFS('RESULTS INPUT'!$AI:$AI,'RESULTS INPUT'!$I:$I,$A148,'RESULTS INPUT'!$C:$C,Q$4)*(IF($D148="Y",2,1)))*(IF($E148=Q$4,2,1))</f>
        <v>0</v>
      </c>
      <c r="R148" s="84">
        <f>(SUMIFS('RESULTS INPUT'!$AI:$AI,'RESULTS INPUT'!$I:$I,$A148,'RESULTS INPUT'!$C:$C,R$4)*(IF($D148="Y",2,1)))*(IF($E148=R$4,2,1))</f>
        <v>0</v>
      </c>
      <c r="S148" s="84">
        <f>(SUMIFS('RESULTS INPUT'!$AI:$AI,'RESULTS INPUT'!$I:$I,$A148,'RESULTS INPUT'!$C:$C,S$4)*(IF($D148="Y",2,1)))*(IF($E148=S$4,2,1))</f>
        <v>0</v>
      </c>
      <c r="T148" s="85">
        <f t="shared" si="57"/>
        <v>0</v>
      </c>
      <c r="U148" s="47">
        <f t="shared" si="56"/>
        <v>15</v>
      </c>
    </row>
    <row r="149" spans="1:21" ht="15.75" thickBot="1" x14ac:dyDescent="0.3">
      <c r="A149" s="17">
        <f>VLOOKUP(U143,'TEAM INPUT'!$A$5:$AM$102,33,FALSE)</f>
        <v>0</v>
      </c>
      <c r="B149" s="67" t="str">
        <f>IFERROR(VLOOKUP($A149,LISTS!$A$3:$C$39,2,FALSE),"")</f>
        <v/>
      </c>
      <c r="C149" s="11" t="str">
        <f>IFERROR(VLOOKUP($A149,LISTS!$A$3:$C$39,3,FALSE),"")</f>
        <v/>
      </c>
      <c r="D149" s="17" t="str">
        <f>IF(_xlfn.XLOOKUP(U143,'TEAM INPUT'!$A$5:$A$102,'TEAM INPUT'!$F$5:$F$102,0)=$A149,"Y","")</f>
        <v>Y</v>
      </c>
      <c r="E149" s="17" t="str">
        <f t="shared" si="58"/>
        <v xml:space="preserve"> - </v>
      </c>
      <c r="G149" s="86">
        <f>(SUMIFS('RESULTS INPUT'!$AI:$AI,'RESULTS INPUT'!$I:$I,$A149,'RESULTS INPUT'!$C:$C,G$4)*(IF($D149="Y",2,1)))*(IF($E149=G$4,2,1))</f>
        <v>0</v>
      </c>
      <c r="H149" s="86">
        <f>(SUMIFS('RESULTS INPUT'!$AI:$AI,'RESULTS INPUT'!$I:$I,$A149,'RESULTS INPUT'!$C:$C,H$4)*(IF($D149="Y",2,1)))*(IF($E149=H$4,2,1))</f>
        <v>0</v>
      </c>
      <c r="I149" s="86">
        <f>(SUMIFS('RESULTS INPUT'!$AI:$AI,'RESULTS INPUT'!$I:$I,$A149,'RESULTS INPUT'!$C:$C,I$4)*(IF($D149="Y",2,1)))*(IF($E149=I$4,2,1))</f>
        <v>0</v>
      </c>
      <c r="J149" s="86">
        <f>(SUMIFS('RESULTS INPUT'!$AI:$AI,'RESULTS INPUT'!$I:$I,$A149,'RESULTS INPUT'!$C:$C,J$4)*(IF($D149="Y",2,1)))*(IF($E149=J$4,2,1))</f>
        <v>0</v>
      </c>
      <c r="K149" s="86">
        <f>(SUMIFS('RESULTS INPUT'!$AI:$AI,'RESULTS INPUT'!$I:$I,$A149,'RESULTS INPUT'!$C:$C,K$4)*(IF($D149="Y",2,1)))*(IF($E149=K$4,2,1))</f>
        <v>0</v>
      </c>
      <c r="L149" s="86">
        <f>(SUMIFS('RESULTS INPUT'!$AI:$AI,'RESULTS INPUT'!$I:$I,$A149,'RESULTS INPUT'!$C:$C,L$4)*(IF($D149="Y",2,1)))*(IF($E149=L$4,2,1))</f>
        <v>0</v>
      </c>
      <c r="M149" s="86">
        <f>(SUMIFS('RESULTS INPUT'!$AI:$AI,'RESULTS INPUT'!$I:$I,$A149,'RESULTS INPUT'!$C:$C,M$4)*(IF($D149="Y",2,1)))*(IF($E149=M$4,2,1))</f>
        <v>0</v>
      </c>
      <c r="N149" s="86">
        <f>(SUMIFS('RESULTS INPUT'!$AI:$AI,'RESULTS INPUT'!$I:$I,$A149,'RESULTS INPUT'!$C:$C,N$4)*(IF($D149="Y",2,1)))*(IF($E149=N$4,2,1))</f>
        <v>0</v>
      </c>
      <c r="O149" s="86">
        <f>(SUMIFS('RESULTS INPUT'!$AI:$AI,'RESULTS INPUT'!$I:$I,$A149,'RESULTS INPUT'!$C:$C,O$4)*(IF($D149="Y",2,1)))*(IF($E149=O$4,2,1))</f>
        <v>0</v>
      </c>
      <c r="P149" s="86">
        <f>(SUMIFS('RESULTS INPUT'!$AI:$AI,'RESULTS INPUT'!$I:$I,$A149,'RESULTS INPUT'!$C:$C,P$4)*(IF($D149="Y",2,1)))*(IF($E149=P$4,2,1))</f>
        <v>0</v>
      </c>
      <c r="Q149" s="86">
        <f>(SUMIFS('RESULTS INPUT'!$AI:$AI,'RESULTS INPUT'!$I:$I,$A149,'RESULTS INPUT'!$C:$C,Q$4)*(IF($D149="Y",2,1)))*(IF($E149=Q$4,2,1))</f>
        <v>0</v>
      </c>
      <c r="R149" s="86">
        <f>(SUMIFS('RESULTS INPUT'!$AI:$AI,'RESULTS INPUT'!$I:$I,$A149,'RESULTS INPUT'!$C:$C,R$4)*(IF($D149="Y",2,1)))*(IF($E149=R$4,2,1))</f>
        <v>0</v>
      </c>
      <c r="S149" s="86">
        <f>(SUMIFS('RESULTS INPUT'!$AI:$AI,'RESULTS INPUT'!$I:$I,$A149,'RESULTS INPUT'!$C:$C,S$4)*(IF($D149="Y",2,1)))*(IF($E149=S$4,2,1))</f>
        <v>0</v>
      </c>
      <c r="T149" s="87">
        <f t="shared" si="57"/>
        <v>0</v>
      </c>
      <c r="U149" s="47">
        <f t="shared" si="56"/>
        <v>15</v>
      </c>
    </row>
    <row r="150" spans="1:21" ht="15.75" thickBot="1" x14ac:dyDescent="0.3">
      <c r="A150" s="38" t="str">
        <f>A143&amp;" - TOTAL SCORE"</f>
        <v xml:space="preserve"> -  - TOTAL SCORE</v>
      </c>
      <c r="B150" s="39"/>
      <c r="C150" s="39"/>
      <c r="D150" s="39"/>
      <c r="E150" s="39"/>
      <c r="G150" s="88">
        <f>SUM(G145:G149)</f>
        <v>0</v>
      </c>
      <c r="H150" s="88">
        <f t="shared" ref="H150:T150" si="59">SUM(H145:H149)</f>
        <v>0</v>
      </c>
      <c r="I150" s="88">
        <f t="shared" si="59"/>
        <v>0</v>
      </c>
      <c r="J150" s="88">
        <f t="shared" si="59"/>
        <v>0</v>
      </c>
      <c r="K150" s="88">
        <f t="shared" si="59"/>
        <v>0</v>
      </c>
      <c r="L150" s="88">
        <f t="shared" si="59"/>
        <v>0</v>
      </c>
      <c r="M150" s="88">
        <f t="shared" si="59"/>
        <v>0</v>
      </c>
      <c r="N150" s="88">
        <f t="shared" si="59"/>
        <v>0</v>
      </c>
      <c r="O150" s="88">
        <f t="shared" si="59"/>
        <v>0</v>
      </c>
      <c r="P150" s="88">
        <f t="shared" si="59"/>
        <v>0</v>
      </c>
      <c r="Q150" s="88">
        <f t="shared" si="59"/>
        <v>0</v>
      </c>
      <c r="R150" s="88">
        <f t="shared" si="59"/>
        <v>0</v>
      </c>
      <c r="S150" s="88">
        <f t="shared" si="59"/>
        <v>0</v>
      </c>
      <c r="T150" s="89">
        <f t="shared" si="59"/>
        <v>0</v>
      </c>
      <c r="U150" s="47">
        <f t="shared" si="56"/>
        <v>15</v>
      </c>
    </row>
    <row r="151" spans="1:21" ht="15.75" thickTop="1" x14ac:dyDescent="0.25"/>
    <row r="153" spans="1:21" ht="15.75" thickBot="1" x14ac:dyDescent="0.3">
      <c r="A153" s="40" t="str">
        <f>UPPER(_xlfn.XLOOKUP(U153,'TEAM INPUT'!$A$5:$A$102,'TEAM INPUT'!$B$5:$B$102,0))</f>
        <v xml:space="preserve"> - </v>
      </c>
      <c r="B153" s="41"/>
      <c r="C153" s="41"/>
      <c r="D153" s="41"/>
      <c r="E153" s="41"/>
      <c r="F153" s="41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47">
        <f>U143+1</f>
        <v>16</v>
      </c>
    </row>
    <row r="154" spans="1:21" ht="30" x14ac:dyDescent="0.25">
      <c r="A154" s="42" t="s">
        <v>76</v>
      </c>
      <c r="B154" s="43" t="s">
        <v>20</v>
      </c>
      <c r="C154" s="44" t="s">
        <v>94</v>
      </c>
      <c r="D154" s="45" t="s">
        <v>93</v>
      </c>
      <c r="E154" s="44" t="s">
        <v>91</v>
      </c>
      <c r="G154" s="80" t="s">
        <v>78</v>
      </c>
      <c r="H154" s="80" t="s">
        <v>79</v>
      </c>
      <c r="I154" s="80" t="s">
        <v>80</v>
      </c>
      <c r="J154" s="80" t="s">
        <v>81</v>
      </c>
      <c r="K154" s="80" t="s">
        <v>82</v>
      </c>
      <c r="L154" s="80" t="s">
        <v>83</v>
      </c>
      <c r="M154" s="80" t="s">
        <v>84</v>
      </c>
      <c r="N154" s="80" t="s">
        <v>85</v>
      </c>
      <c r="O154" s="80" t="s">
        <v>86</v>
      </c>
      <c r="P154" s="80" t="s">
        <v>87</v>
      </c>
      <c r="Q154" s="80" t="s">
        <v>88</v>
      </c>
      <c r="R154" s="80" t="s">
        <v>89</v>
      </c>
      <c r="S154" s="80" t="s">
        <v>90</v>
      </c>
      <c r="T154" s="81" t="s">
        <v>98</v>
      </c>
      <c r="U154" s="47">
        <f>U153</f>
        <v>16</v>
      </c>
    </row>
    <row r="155" spans="1:21" x14ac:dyDescent="0.25">
      <c r="A155" s="11">
        <f>VLOOKUP(U153,'TEAM INPUT'!$A$5:$AM$102,29,FALSE)</f>
        <v>0</v>
      </c>
      <c r="B155" s="67" t="str">
        <f>IFERROR(VLOOKUP($A155,LISTS!$A$3:$C$39,2,FALSE),"")</f>
        <v/>
      </c>
      <c r="C155" s="11" t="str">
        <f>IFERROR(VLOOKUP($A155,LISTS!$A$3:$C$39,3,FALSE),"")</f>
        <v/>
      </c>
      <c r="D155" s="11" t="str">
        <f>IF(_xlfn.XLOOKUP(U153,'TEAM INPUT'!$A$5:$A$102,'TEAM INPUT'!$F$5:$F$102,0)=$A155,"Y","")</f>
        <v>Y</v>
      </c>
      <c r="E155" s="11" t="str">
        <f>_xlfn.XLOOKUP(U153,'TEAM INPUT'!$A$5:$A$102,'TEAM INPUT'!$I$5:$I$102,0)</f>
        <v xml:space="preserve"> - </v>
      </c>
      <c r="G155" s="82">
        <f>(SUMIFS('RESULTS INPUT'!$AI:$AI,'RESULTS INPUT'!$I:$I,$A155,'RESULTS INPUT'!$C:$C,G$4)*(IF($D155="Y",2,1)))*(IF($E155=G$4,2,1))</f>
        <v>0</v>
      </c>
      <c r="H155" s="82">
        <f>(SUMIFS('RESULTS INPUT'!$AI:$AI,'RESULTS INPUT'!$I:$I,$A155,'RESULTS INPUT'!$C:$C,H$4)*(IF($D155="Y",2,1)))*(IF($E155=H$4,2,1))</f>
        <v>0</v>
      </c>
      <c r="I155" s="82">
        <f>(SUMIFS('RESULTS INPUT'!$AI:$AI,'RESULTS INPUT'!$I:$I,$A155,'RESULTS INPUT'!$C:$C,I$4)*(IF($D155="Y",2,1)))*(IF($E155=I$4,2,1))</f>
        <v>0</v>
      </c>
      <c r="J155" s="82">
        <f>(SUMIFS('RESULTS INPUT'!$AI:$AI,'RESULTS INPUT'!$I:$I,$A155,'RESULTS INPUT'!$C:$C,J$4)*(IF($D155="Y",2,1)))*(IF($E155=J$4,2,1))</f>
        <v>0</v>
      </c>
      <c r="K155" s="82">
        <f>(SUMIFS('RESULTS INPUT'!$AI:$AI,'RESULTS INPUT'!$I:$I,$A155,'RESULTS INPUT'!$C:$C,K$4)*(IF($D155="Y",2,1)))*(IF($E155=K$4,2,1))</f>
        <v>0</v>
      </c>
      <c r="L155" s="82">
        <f>(SUMIFS('RESULTS INPUT'!$AI:$AI,'RESULTS INPUT'!$I:$I,$A155,'RESULTS INPUT'!$C:$C,L$4)*(IF($D155="Y",2,1)))*(IF($E155=L$4,2,1))</f>
        <v>0</v>
      </c>
      <c r="M155" s="82">
        <f>(SUMIFS('RESULTS INPUT'!$AI:$AI,'RESULTS INPUT'!$I:$I,$A155,'RESULTS INPUT'!$C:$C,M$4)*(IF($D155="Y",2,1)))*(IF($E155=M$4,2,1))</f>
        <v>0</v>
      </c>
      <c r="N155" s="82">
        <f>(SUMIFS('RESULTS INPUT'!$AI:$AI,'RESULTS INPUT'!$I:$I,$A155,'RESULTS INPUT'!$C:$C,N$4)*(IF($D155="Y",2,1)))*(IF($E155=N$4,2,1))</f>
        <v>0</v>
      </c>
      <c r="O155" s="82">
        <f>(SUMIFS('RESULTS INPUT'!$AI:$AI,'RESULTS INPUT'!$I:$I,$A155,'RESULTS INPUT'!$C:$C,O$4)*(IF($D155="Y",2,1)))*(IF($E155=O$4,2,1))</f>
        <v>0</v>
      </c>
      <c r="P155" s="82">
        <f>(SUMIFS('RESULTS INPUT'!$AI:$AI,'RESULTS INPUT'!$I:$I,$A155,'RESULTS INPUT'!$C:$C,P$4)*(IF($D155="Y",2,1)))*(IF($E155=P$4,2,1))</f>
        <v>0</v>
      </c>
      <c r="Q155" s="82">
        <f>(SUMIFS('RESULTS INPUT'!$AI:$AI,'RESULTS INPUT'!$I:$I,$A155,'RESULTS INPUT'!$C:$C,Q$4)*(IF($D155="Y",2,1)))*(IF($E155=Q$4,2,1))</f>
        <v>0</v>
      </c>
      <c r="R155" s="82">
        <f>(SUMIFS('RESULTS INPUT'!$AI:$AI,'RESULTS INPUT'!$I:$I,$A155,'RESULTS INPUT'!$C:$C,R$4)*(IF($D155="Y",2,1)))*(IF($E155=R$4,2,1))</f>
        <v>0</v>
      </c>
      <c r="S155" s="82">
        <f>(SUMIFS('RESULTS INPUT'!$AI:$AI,'RESULTS INPUT'!$I:$I,$A155,'RESULTS INPUT'!$C:$C,S$4)*(IF($D155="Y",2,1)))*(IF($E155=S$4,2,1))</f>
        <v>0</v>
      </c>
      <c r="T155" s="83">
        <f>SUM(G155:S155)</f>
        <v>0</v>
      </c>
      <c r="U155" s="47">
        <f t="shared" ref="U155:U160" si="60">U154</f>
        <v>16</v>
      </c>
    </row>
    <row r="156" spans="1:21" x14ac:dyDescent="0.25">
      <c r="A156" s="11">
        <f>VLOOKUP(U153,'TEAM INPUT'!$A$5:$AM$102,30,FALSE)</f>
        <v>0</v>
      </c>
      <c r="B156" s="67" t="str">
        <f>IFERROR(VLOOKUP($A156,LISTS!$A$3:$C$39,2,FALSE),"")</f>
        <v/>
      </c>
      <c r="C156" s="11" t="str">
        <f>IFERROR(VLOOKUP($A156,LISTS!$A$3:$C$39,3,FALSE),"")</f>
        <v/>
      </c>
      <c r="D156" s="11" t="str">
        <f>IF(_xlfn.XLOOKUP(U153,'TEAM INPUT'!$A$5:$A$102,'TEAM INPUT'!$F$5:$F$102,0)=$A156,"Y","")</f>
        <v>Y</v>
      </c>
      <c r="E156" s="11" t="str">
        <f>E155</f>
        <v xml:space="preserve"> - </v>
      </c>
      <c r="G156" s="84">
        <f>(SUMIFS('RESULTS INPUT'!$AI:$AI,'RESULTS INPUT'!$I:$I,$A156,'RESULTS INPUT'!$C:$C,G$4)*(IF($D156="Y",2,1)))*(IF($E156=G$4,2,1))</f>
        <v>0</v>
      </c>
      <c r="H156" s="84">
        <f>(SUMIFS('RESULTS INPUT'!$AI:$AI,'RESULTS INPUT'!$I:$I,$A156,'RESULTS INPUT'!$C:$C,H$4)*(IF($D156="Y",2,1)))*(IF($E156=H$4,2,1))</f>
        <v>0</v>
      </c>
      <c r="I156" s="84">
        <f>(SUMIFS('RESULTS INPUT'!$AI:$AI,'RESULTS INPUT'!$I:$I,$A156,'RESULTS INPUT'!$C:$C,I$4)*(IF($D156="Y",2,1)))*(IF($E156=I$4,2,1))</f>
        <v>0</v>
      </c>
      <c r="J156" s="84">
        <f>(SUMIFS('RESULTS INPUT'!$AI:$AI,'RESULTS INPUT'!$I:$I,$A156,'RESULTS INPUT'!$C:$C,J$4)*(IF($D156="Y",2,1)))*(IF($E156=J$4,2,1))</f>
        <v>0</v>
      </c>
      <c r="K156" s="84">
        <f>(SUMIFS('RESULTS INPUT'!$AI:$AI,'RESULTS INPUT'!$I:$I,$A156,'RESULTS INPUT'!$C:$C,K$4)*(IF($D156="Y",2,1)))*(IF($E156=K$4,2,1))</f>
        <v>0</v>
      </c>
      <c r="L156" s="84">
        <f>(SUMIFS('RESULTS INPUT'!$AI:$AI,'RESULTS INPUT'!$I:$I,$A156,'RESULTS INPUT'!$C:$C,L$4)*(IF($D156="Y",2,1)))*(IF($E156=L$4,2,1))</f>
        <v>0</v>
      </c>
      <c r="M156" s="84">
        <f>(SUMIFS('RESULTS INPUT'!$AI:$AI,'RESULTS INPUT'!$I:$I,$A156,'RESULTS INPUT'!$C:$C,M$4)*(IF($D156="Y",2,1)))*(IF($E156=M$4,2,1))</f>
        <v>0</v>
      </c>
      <c r="N156" s="84">
        <f>(SUMIFS('RESULTS INPUT'!$AI:$AI,'RESULTS INPUT'!$I:$I,$A156,'RESULTS INPUT'!$C:$C,N$4)*(IF($D156="Y",2,1)))*(IF($E156=N$4,2,1))</f>
        <v>0</v>
      </c>
      <c r="O156" s="84">
        <f>(SUMIFS('RESULTS INPUT'!$AI:$AI,'RESULTS INPUT'!$I:$I,$A156,'RESULTS INPUT'!$C:$C,O$4)*(IF($D156="Y",2,1)))*(IF($E156=O$4,2,1))</f>
        <v>0</v>
      </c>
      <c r="P156" s="84">
        <f>(SUMIFS('RESULTS INPUT'!$AI:$AI,'RESULTS INPUT'!$I:$I,$A156,'RESULTS INPUT'!$C:$C,P$4)*(IF($D156="Y",2,1)))*(IF($E156=P$4,2,1))</f>
        <v>0</v>
      </c>
      <c r="Q156" s="84">
        <f>(SUMIFS('RESULTS INPUT'!$AI:$AI,'RESULTS INPUT'!$I:$I,$A156,'RESULTS INPUT'!$C:$C,Q$4)*(IF($D156="Y",2,1)))*(IF($E156=Q$4,2,1))</f>
        <v>0</v>
      </c>
      <c r="R156" s="84">
        <f>(SUMIFS('RESULTS INPUT'!$AI:$AI,'RESULTS INPUT'!$I:$I,$A156,'RESULTS INPUT'!$C:$C,R$4)*(IF($D156="Y",2,1)))*(IF($E156=R$4,2,1))</f>
        <v>0</v>
      </c>
      <c r="S156" s="84">
        <f>(SUMIFS('RESULTS INPUT'!$AI:$AI,'RESULTS INPUT'!$I:$I,$A156,'RESULTS INPUT'!$C:$C,S$4)*(IF($D156="Y",2,1)))*(IF($E156=S$4,2,1))</f>
        <v>0</v>
      </c>
      <c r="T156" s="85">
        <f t="shared" ref="T156:T159" si="61">SUM(G156:S156)</f>
        <v>0</v>
      </c>
      <c r="U156" s="47">
        <f t="shared" si="60"/>
        <v>16</v>
      </c>
    </row>
    <row r="157" spans="1:21" x14ac:dyDescent="0.25">
      <c r="A157" s="11">
        <f>VLOOKUP(U153,'TEAM INPUT'!$A$5:$AM$102,31,FALSE)</f>
        <v>0</v>
      </c>
      <c r="B157" s="67" t="str">
        <f>IFERROR(VLOOKUP($A157,LISTS!$A$3:$C$39,2,FALSE),"")</f>
        <v/>
      </c>
      <c r="C157" s="11" t="str">
        <f>IFERROR(VLOOKUP($A157,LISTS!$A$3:$C$39,3,FALSE),"")</f>
        <v/>
      </c>
      <c r="D157" s="11" t="str">
        <f>IF(_xlfn.XLOOKUP(U153,'TEAM INPUT'!$A$5:$A$102,'TEAM INPUT'!$F$5:$F$102,0)=$A157,"Y","")</f>
        <v>Y</v>
      </c>
      <c r="E157" s="11" t="str">
        <f t="shared" ref="E157:E159" si="62">E156</f>
        <v xml:space="preserve"> - </v>
      </c>
      <c r="G157" s="84">
        <f>(SUMIFS('RESULTS INPUT'!$AI:$AI,'RESULTS INPUT'!$I:$I,$A157,'RESULTS INPUT'!$C:$C,G$4)*(IF($D157="Y",2,1)))*(IF($E157=G$4,2,1))</f>
        <v>0</v>
      </c>
      <c r="H157" s="84">
        <f>(SUMIFS('RESULTS INPUT'!$AI:$AI,'RESULTS INPUT'!$I:$I,$A157,'RESULTS INPUT'!$C:$C,H$4)*(IF($D157="Y",2,1)))*(IF($E157=H$4,2,1))</f>
        <v>0</v>
      </c>
      <c r="I157" s="84">
        <f>(SUMIFS('RESULTS INPUT'!$AI:$AI,'RESULTS INPUT'!$I:$I,$A157,'RESULTS INPUT'!$C:$C,I$4)*(IF($D157="Y",2,1)))*(IF($E157=I$4,2,1))</f>
        <v>0</v>
      </c>
      <c r="J157" s="84">
        <f>(SUMIFS('RESULTS INPUT'!$AI:$AI,'RESULTS INPUT'!$I:$I,$A157,'RESULTS INPUT'!$C:$C,J$4)*(IF($D157="Y",2,1)))*(IF($E157=J$4,2,1))</f>
        <v>0</v>
      </c>
      <c r="K157" s="84">
        <f>(SUMIFS('RESULTS INPUT'!$AI:$AI,'RESULTS INPUT'!$I:$I,$A157,'RESULTS INPUT'!$C:$C,K$4)*(IF($D157="Y",2,1)))*(IF($E157=K$4,2,1))</f>
        <v>0</v>
      </c>
      <c r="L157" s="84">
        <f>(SUMIFS('RESULTS INPUT'!$AI:$AI,'RESULTS INPUT'!$I:$I,$A157,'RESULTS INPUT'!$C:$C,L$4)*(IF($D157="Y",2,1)))*(IF($E157=L$4,2,1))</f>
        <v>0</v>
      </c>
      <c r="M157" s="84">
        <f>(SUMIFS('RESULTS INPUT'!$AI:$AI,'RESULTS INPUT'!$I:$I,$A157,'RESULTS INPUT'!$C:$C,M$4)*(IF($D157="Y",2,1)))*(IF($E157=M$4,2,1))</f>
        <v>0</v>
      </c>
      <c r="N157" s="84">
        <f>(SUMIFS('RESULTS INPUT'!$AI:$AI,'RESULTS INPUT'!$I:$I,$A157,'RESULTS INPUT'!$C:$C,N$4)*(IF($D157="Y",2,1)))*(IF($E157=N$4,2,1))</f>
        <v>0</v>
      </c>
      <c r="O157" s="84">
        <f>(SUMIFS('RESULTS INPUT'!$AI:$AI,'RESULTS INPUT'!$I:$I,$A157,'RESULTS INPUT'!$C:$C,O$4)*(IF($D157="Y",2,1)))*(IF($E157=O$4,2,1))</f>
        <v>0</v>
      </c>
      <c r="P157" s="84">
        <f>(SUMIFS('RESULTS INPUT'!$AI:$AI,'RESULTS INPUT'!$I:$I,$A157,'RESULTS INPUT'!$C:$C,P$4)*(IF($D157="Y",2,1)))*(IF($E157=P$4,2,1))</f>
        <v>0</v>
      </c>
      <c r="Q157" s="84">
        <f>(SUMIFS('RESULTS INPUT'!$AI:$AI,'RESULTS INPUT'!$I:$I,$A157,'RESULTS INPUT'!$C:$C,Q$4)*(IF($D157="Y",2,1)))*(IF($E157=Q$4,2,1))</f>
        <v>0</v>
      </c>
      <c r="R157" s="84">
        <f>(SUMIFS('RESULTS INPUT'!$AI:$AI,'RESULTS INPUT'!$I:$I,$A157,'RESULTS INPUT'!$C:$C,R$4)*(IF($D157="Y",2,1)))*(IF($E157=R$4,2,1))</f>
        <v>0</v>
      </c>
      <c r="S157" s="84">
        <f>(SUMIFS('RESULTS INPUT'!$AI:$AI,'RESULTS INPUT'!$I:$I,$A157,'RESULTS INPUT'!$C:$C,S$4)*(IF($D157="Y",2,1)))*(IF($E157=S$4,2,1))</f>
        <v>0</v>
      </c>
      <c r="T157" s="85">
        <f t="shared" si="61"/>
        <v>0</v>
      </c>
      <c r="U157" s="47">
        <f t="shared" si="60"/>
        <v>16</v>
      </c>
    </row>
    <row r="158" spans="1:21" x14ac:dyDescent="0.25">
      <c r="A158" s="11">
        <f>VLOOKUP(U153,'TEAM INPUT'!$A$5:$AM$102,32,FALSE)</f>
        <v>0</v>
      </c>
      <c r="B158" s="67" t="str">
        <f>IFERROR(VLOOKUP($A158,LISTS!$A$3:$C$39,2,FALSE),"")</f>
        <v/>
      </c>
      <c r="C158" s="11" t="str">
        <f>IFERROR(VLOOKUP($A158,LISTS!$A$3:$C$39,3,FALSE),"")</f>
        <v/>
      </c>
      <c r="D158" s="11" t="str">
        <f>IF(_xlfn.XLOOKUP(U153,'TEAM INPUT'!$A$5:$A$102,'TEAM INPUT'!$F$5:$F$102,0)=$A158,"Y","")</f>
        <v>Y</v>
      </c>
      <c r="E158" s="11" t="str">
        <f t="shared" si="62"/>
        <v xml:space="preserve"> - </v>
      </c>
      <c r="G158" s="84">
        <f>(SUMIFS('RESULTS INPUT'!$AI:$AI,'RESULTS INPUT'!$I:$I,$A158,'RESULTS INPUT'!$C:$C,G$4)*(IF($D158="Y",2,1)))*(IF($E158=G$4,2,1))</f>
        <v>0</v>
      </c>
      <c r="H158" s="84">
        <f>(SUMIFS('RESULTS INPUT'!$AI:$AI,'RESULTS INPUT'!$I:$I,$A158,'RESULTS INPUT'!$C:$C,H$4)*(IF($D158="Y",2,1)))*(IF($E158=H$4,2,1))</f>
        <v>0</v>
      </c>
      <c r="I158" s="84">
        <f>(SUMIFS('RESULTS INPUT'!$AI:$AI,'RESULTS INPUT'!$I:$I,$A158,'RESULTS INPUT'!$C:$C,I$4)*(IF($D158="Y",2,1)))*(IF($E158=I$4,2,1))</f>
        <v>0</v>
      </c>
      <c r="J158" s="84">
        <f>(SUMIFS('RESULTS INPUT'!$AI:$AI,'RESULTS INPUT'!$I:$I,$A158,'RESULTS INPUT'!$C:$C,J$4)*(IF($D158="Y",2,1)))*(IF($E158=J$4,2,1))</f>
        <v>0</v>
      </c>
      <c r="K158" s="84">
        <f>(SUMIFS('RESULTS INPUT'!$AI:$AI,'RESULTS INPUT'!$I:$I,$A158,'RESULTS INPUT'!$C:$C,K$4)*(IF($D158="Y",2,1)))*(IF($E158=K$4,2,1))</f>
        <v>0</v>
      </c>
      <c r="L158" s="84">
        <f>(SUMIFS('RESULTS INPUT'!$AI:$AI,'RESULTS INPUT'!$I:$I,$A158,'RESULTS INPUT'!$C:$C,L$4)*(IF($D158="Y",2,1)))*(IF($E158=L$4,2,1))</f>
        <v>0</v>
      </c>
      <c r="M158" s="84">
        <f>(SUMIFS('RESULTS INPUT'!$AI:$AI,'RESULTS INPUT'!$I:$I,$A158,'RESULTS INPUT'!$C:$C,M$4)*(IF($D158="Y",2,1)))*(IF($E158=M$4,2,1))</f>
        <v>0</v>
      </c>
      <c r="N158" s="84">
        <f>(SUMIFS('RESULTS INPUT'!$AI:$AI,'RESULTS INPUT'!$I:$I,$A158,'RESULTS INPUT'!$C:$C,N$4)*(IF($D158="Y",2,1)))*(IF($E158=N$4,2,1))</f>
        <v>0</v>
      </c>
      <c r="O158" s="84">
        <f>(SUMIFS('RESULTS INPUT'!$AI:$AI,'RESULTS INPUT'!$I:$I,$A158,'RESULTS INPUT'!$C:$C,O$4)*(IF($D158="Y",2,1)))*(IF($E158=O$4,2,1))</f>
        <v>0</v>
      </c>
      <c r="P158" s="84">
        <f>(SUMIFS('RESULTS INPUT'!$AI:$AI,'RESULTS INPUT'!$I:$I,$A158,'RESULTS INPUT'!$C:$C,P$4)*(IF($D158="Y",2,1)))*(IF($E158=P$4,2,1))</f>
        <v>0</v>
      </c>
      <c r="Q158" s="84">
        <f>(SUMIFS('RESULTS INPUT'!$AI:$AI,'RESULTS INPUT'!$I:$I,$A158,'RESULTS INPUT'!$C:$C,Q$4)*(IF($D158="Y",2,1)))*(IF($E158=Q$4,2,1))</f>
        <v>0</v>
      </c>
      <c r="R158" s="84">
        <f>(SUMIFS('RESULTS INPUT'!$AI:$AI,'RESULTS INPUT'!$I:$I,$A158,'RESULTS INPUT'!$C:$C,R$4)*(IF($D158="Y",2,1)))*(IF($E158=R$4,2,1))</f>
        <v>0</v>
      </c>
      <c r="S158" s="84">
        <f>(SUMIFS('RESULTS INPUT'!$AI:$AI,'RESULTS INPUT'!$I:$I,$A158,'RESULTS INPUT'!$C:$C,S$4)*(IF($D158="Y",2,1)))*(IF($E158=S$4,2,1))</f>
        <v>0</v>
      </c>
      <c r="T158" s="85">
        <f t="shared" si="61"/>
        <v>0</v>
      </c>
      <c r="U158" s="47">
        <f t="shared" si="60"/>
        <v>16</v>
      </c>
    </row>
    <row r="159" spans="1:21" ht="15.75" thickBot="1" x14ac:dyDescent="0.3">
      <c r="A159" s="17">
        <f>VLOOKUP(U153,'TEAM INPUT'!$A$5:$AM$102,33,FALSE)</f>
        <v>0</v>
      </c>
      <c r="B159" s="67" t="str">
        <f>IFERROR(VLOOKUP($A159,LISTS!$A$3:$C$39,2,FALSE),"")</f>
        <v/>
      </c>
      <c r="C159" s="11" t="str">
        <f>IFERROR(VLOOKUP($A159,LISTS!$A$3:$C$39,3,FALSE),"")</f>
        <v/>
      </c>
      <c r="D159" s="17" t="str">
        <f>IF(_xlfn.XLOOKUP(U153,'TEAM INPUT'!$A$5:$A$102,'TEAM INPUT'!$F$5:$F$102,0)=$A159,"Y","")</f>
        <v>Y</v>
      </c>
      <c r="E159" s="17" t="str">
        <f t="shared" si="62"/>
        <v xml:space="preserve"> - </v>
      </c>
      <c r="G159" s="86">
        <f>(SUMIFS('RESULTS INPUT'!$AI:$AI,'RESULTS INPUT'!$I:$I,$A159,'RESULTS INPUT'!$C:$C,G$4)*(IF($D159="Y",2,1)))*(IF($E159=G$4,2,1))</f>
        <v>0</v>
      </c>
      <c r="H159" s="86">
        <f>(SUMIFS('RESULTS INPUT'!$AI:$AI,'RESULTS INPUT'!$I:$I,$A159,'RESULTS INPUT'!$C:$C,H$4)*(IF($D159="Y",2,1)))*(IF($E159=H$4,2,1))</f>
        <v>0</v>
      </c>
      <c r="I159" s="86">
        <f>(SUMIFS('RESULTS INPUT'!$AI:$AI,'RESULTS INPUT'!$I:$I,$A159,'RESULTS INPUT'!$C:$C,I$4)*(IF($D159="Y",2,1)))*(IF($E159=I$4,2,1))</f>
        <v>0</v>
      </c>
      <c r="J159" s="86">
        <f>(SUMIFS('RESULTS INPUT'!$AI:$AI,'RESULTS INPUT'!$I:$I,$A159,'RESULTS INPUT'!$C:$C,J$4)*(IF($D159="Y",2,1)))*(IF($E159=J$4,2,1))</f>
        <v>0</v>
      </c>
      <c r="K159" s="86">
        <f>(SUMIFS('RESULTS INPUT'!$AI:$AI,'RESULTS INPUT'!$I:$I,$A159,'RESULTS INPUT'!$C:$C,K$4)*(IF($D159="Y",2,1)))*(IF($E159=K$4,2,1))</f>
        <v>0</v>
      </c>
      <c r="L159" s="86">
        <f>(SUMIFS('RESULTS INPUT'!$AI:$AI,'RESULTS INPUT'!$I:$I,$A159,'RESULTS INPUT'!$C:$C,L$4)*(IF($D159="Y",2,1)))*(IF($E159=L$4,2,1))</f>
        <v>0</v>
      </c>
      <c r="M159" s="86">
        <f>(SUMIFS('RESULTS INPUT'!$AI:$AI,'RESULTS INPUT'!$I:$I,$A159,'RESULTS INPUT'!$C:$C,M$4)*(IF($D159="Y",2,1)))*(IF($E159=M$4,2,1))</f>
        <v>0</v>
      </c>
      <c r="N159" s="86">
        <f>(SUMIFS('RESULTS INPUT'!$AI:$AI,'RESULTS INPUT'!$I:$I,$A159,'RESULTS INPUT'!$C:$C,N$4)*(IF($D159="Y",2,1)))*(IF($E159=N$4,2,1))</f>
        <v>0</v>
      </c>
      <c r="O159" s="86">
        <f>(SUMIFS('RESULTS INPUT'!$AI:$AI,'RESULTS INPUT'!$I:$I,$A159,'RESULTS INPUT'!$C:$C,O$4)*(IF($D159="Y",2,1)))*(IF($E159=O$4,2,1))</f>
        <v>0</v>
      </c>
      <c r="P159" s="86">
        <f>(SUMIFS('RESULTS INPUT'!$AI:$AI,'RESULTS INPUT'!$I:$I,$A159,'RESULTS INPUT'!$C:$C,P$4)*(IF($D159="Y",2,1)))*(IF($E159=P$4,2,1))</f>
        <v>0</v>
      </c>
      <c r="Q159" s="86">
        <f>(SUMIFS('RESULTS INPUT'!$AI:$AI,'RESULTS INPUT'!$I:$I,$A159,'RESULTS INPUT'!$C:$C,Q$4)*(IF($D159="Y",2,1)))*(IF($E159=Q$4,2,1))</f>
        <v>0</v>
      </c>
      <c r="R159" s="86">
        <f>(SUMIFS('RESULTS INPUT'!$AI:$AI,'RESULTS INPUT'!$I:$I,$A159,'RESULTS INPUT'!$C:$C,R$4)*(IF($D159="Y",2,1)))*(IF($E159=R$4,2,1))</f>
        <v>0</v>
      </c>
      <c r="S159" s="86">
        <f>(SUMIFS('RESULTS INPUT'!$AI:$AI,'RESULTS INPUT'!$I:$I,$A159,'RESULTS INPUT'!$C:$C,S$4)*(IF($D159="Y",2,1)))*(IF($E159=S$4,2,1))</f>
        <v>0</v>
      </c>
      <c r="T159" s="87">
        <f t="shared" si="61"/>
        <v>0</v>
      </c>
      <c r="U159" s="47">
        <f t="shared" si="60"/>
        <v>16</v>
      </c>
    </row>
    <row r="160" spans="1:21" ht="15.75" thickBot="1" x14ac:dyDescent="0.3">
      <c r="A160" s="38" t="str">
        <f>A153&amp;" - TOTAL SCORE"</f>
        <v xml:space="preserve"> -  - TOTAL SCORE</v>
      </c>
      <c r="B160" s="39"/>
      <c r="C160" s="39"/>
      <c r="D160" s="39"/>
      <c r="E160" s="39"/>
      <c r="G160" s="88">
        <f>SUM(G155:G159)</f>
        <v>0</v>
      </c>
      <c r="H160" s="88">
        <f t="shared" ref="H160:T160" si="63">SUM(H155:H159)</f>
        <v>0</v>
      </c>
      <c r="I160" s="88">
        <f t="shared" si="63"/>
        <v>0</v>
      </c>
      <c r="J160" s="88">
        <f t="shared" si="63"/>
        <v>0</v>
      </c>
      <c r="K160" s="88">
        <f t="shared" si="63"/>
        <v>0</v>
      </c>
      <c r="L160" s="88">
        <f t="shared" si="63"/>
        <v>0</v>
      </c>
      <c r="M160" s="88">
        <f t="shared" si="63"/>
        <v>0</v>
      </c>
      <c r="N160" s="88">
        <f t="shared" si="63"/>
        <v>0</v>
      </c>
      <c r="O160" s="88">
        <f t="shared" si="63"/>
        <v>0</v>
      </c>
      <c r="P160" s="88">
        <f t="shared" si="63"/>
        <v>0</v>
      </c>
      <c r="Q160" s="88">
        <f t="shared" si="63"/>
        <v>0</v>
      </c>
      <c r="R160" s="88">
        <f t="shared" si="63"/>
        <v>0</v>
      </c>
      <c r="S160" s="88">
        <f t="shared" si="63"/>
        <v>0</v>
      </c>
      <c r="T160" s="89">
        <f t="shared" si="63"/>
        <v>0</v>
      </c>
      <c r="U160" s="47">
        <f t="shared" si="60"/>
        <v>16</v>
      </c>
    </row>
    <row r="161" spans="1:21" ht="15.75" thickTop="1" x14ac:dyDescent="0.25"/>
    <row r="163" spans="1:21" ht="15.75" thickBot="1" x14ac:dyDescent="0.3">
      <c r="A163" s="40" t="str">
        <f>UPPER(_xlfn.XLOOKUP(U163,'TEAM INPUT'!$A$5:$A$102,'TEAM INPUT'!$B$5:$B$102,0))</f>
        <v xml:space="preserve"> - </v>
      </c>
      <c r="B163" s="41"/>
      <c r="C163" s="41"/>
      <c r="D163" s="41"/>
      <c r="E163" s="41"/>
      <c r="F163" s="41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47">
        <f>U153+1</f>
        <v>17</v>
      </c>
    </row>
    <row r="164" spans="1:21" ht="30" x14ac:dyDescent="0.25">
      <c r="A164" s="42" t="s">
        <v>76</v>
      </c>
      <c r="B164" s="43" t="s">
        <v>20</v>
      </c>
      <c r="C164" s="44" t="s">
        <v>94</v>
      </c>
      <c r="D164" s="45" t="s">
        <v>93</v>
      </c>
      <c r="E164" s="44" t="s">
        <v>91</v>
      </c>
      <c r="G164" s="80" t="s">
        <v>78</v>
      </c>
      <c r="H164" s="80" t="s">
        <v>79</v>
      </c>
      <c r="I164" s="80" t="s">
        <v>80</v>
      </c>
      <c r="J164" s="80" t="s">
        <v>81</v>
      </c>
      <c r="K164" s="80" t="s">
        <v>82</v>
      </c>
      <c r="L164" s="80" t="s">
        <v>83</v>
      </c>
      <c r="M164" s="80" t="s">
        <v>84</v>
      </c>
      <c r="N164" s="80" t="s">
        <v>85</v>
      </c>
      <c r="O164" s="80" t="s">
        <v>86</v>
      </c>
      <c r="P164" s="80" t="s">
        <v>87</v>
      </c>
      <c r="Q164" s="80" t="s">
        <v>88</v>
      </c>
      <c r="R164" s="80" t="s">
        <v>89</v>
      </c>
      <c r="S164" s="80" t="s">
        <v>90</v>
      </c>
      <c r="T164" s="81" t="s">
        <v>98</v>
      </c>
      <c r="U164" s="47">
        <f>U163</f>
        <v>17</v>
      </c>
    </row>
    <row r="165" spans="1:21" x14ac:dyDescent="0.25">
      <c r="A165" s="11">
        <f>VLOOKUP(U163,'TEAM INPUT'!$A$5:$AM$102,29,FALSE)</f>
        <v>0</v>
      </c>
      <c r="B165" s="67" t="str">
        <f>IFERROR(VLOOKUP($A165,LISTS!$A$3:$C$39,2,FALSE),"")</f>
        <v/>
      </c>
      <c r="C165" s="11" t="str">
        <f>IFERROR(VLOOKUP($A165,LISTS!$A$3:$C$39,3,FALSE),"")</f>
        <v/>
      </c>
      <c r="D165" s="11" t="str">
        <f>IF(_xlfn.XLOOKUP(U163,'TEAM INPUT'!$A$5:$A$102,'TEAM INPUT'!$F$5:$F$102,0)=$A165,"Y","")</f>
        <v>Y</v>
      </c>
      <c r="E165" s="11" t="str">
        <f>_xlfn.XLOOKUP(U163,'TEAM INPUT'!$A$5:$A$102,'TEAM INPUT'!$I$5:$I$102,0)</f>
        <v xml:space="preserve"> - </v>
      </c>
      <c r="G165" s="82">
        <f>(SUMIFS('RESULTS INPUT'!$AI:$AI,'RESULTS INPUT'!$I:$I,$A165,'RESULTS INPUT'!$C:$C,G$4)*(IF($D165="Y",2,1)))*(IF($E165=G$4,2,1))</f>
        <v>0</v>
      </c>
      <c r="H165" s="82">
        <f>(SUMIFS('RESULTS INPUT'!$AI:$AI,'RESULTS INPUT'!$I:$I,$A165,'RESULTS INPUT'!$C:$C,H$4)*(IF($D165="Y",2,1)))*(IF($E165=H$4,2,1))</f>
        <v>0</v>
      </c>
      <c r="I165" s="82">
        <f>(SUMIFS('RESULTS INPUT'!$AI:$AI,'RESULTS INPUT'!$I:$I,$A165,'RESULTS INPUT'!$C:$C,I$4)*(IF($D165="Y",2,1)))*(IF($E165=I$4,2,1))</f>
        <v>0</v>
      </c>
      <c r="J165" s="82">
        <f>(SUMIFS('RESULTS INPUT'!$AI:$AI,'RESULTS INPUT'!$I:$I,$A165,'RESULTS INPUT'!$C:$C,J$4)*(IF($D165="Y",2,1)))*(IF($E165=J$4,2,1))</f>
        <v>0</v>
      </c>
      <c r="K165" s="82">
        <f>(SUMIFS('RESULTS INPUT'!$AI:$AI,'RESULTS INPUT'!$I:$I,$A165,'RESULTS INPUT'!$C:$C,K$4)*(IF($D165="Y",2,1)))*(IF($E165=K$4,2,1))</f>
        <v>0</v>
      </c>
      <c r="L165" s="82">
        <f>(SUMIFS('RESULTS INPUT'!$AI:$AI,'RESULTS INPUT'!$I:$I,$A165,'RESULTS INPUT'!$C:$C,L$4)*(IF($D165="Y",2,1)))*(IF($E165=L$4,2,1))</f>
        <v>0</v>
      </c>
      <c r="M165" s="82">
        <f>(SUMIFS('RESULTS INPUT'!$AI:$AI,'RESULTS INPUT'!$I:$I,$A165,'RESULTS INPUT'!$C:$C,M$4)*(IF($D165="Y",2,1)))*(IF($E165=M$4,2,1))</f>
        <v>0</v>
      </c>
      <c r="N165" s="82">
        <f>(SUMIFS('RESULTS INPUT'!$AI:$AI,'RESULTS INPUT'!$I:$I,$A165,'RESULTS INPUT'!$C:$C,N$4)*(IF($D165="Y",2,1)))*(IF($E165=N$4,2,1))</f>
        <v>0</v>
      </c>
      <c r="O165" s="82">
        <f>(SUMIFS('RESULTS INPUT'!$AI:$AI,'RESULTS INPUT'!$I:$I,$A165,'RESULTS INPUT'!$C:$C,O$4)*(IF($D165="Y",2,1)))*(IF($E165=O$4,2,1))</f>
        <v>0</v>
      </c>
      <c r="P165" s="82">
        <f>(SUMIFS('RESULTS INPUT'!$AI:$AI,'RESULTS INPUT'!$I:$I,$A165,'RESULTS INPUT'!$C:$C,P$4)*(IF($D165="Y",2,1)))*(IF($E165=P$4,2,1))</f>
        <v>0</v>
      </c>
      <c r="Q165" s="82">
        <f>(SUMIFS('RESULTS INPUT'!$AI:$AI,'RESULTS INPUT'!$I:$I,$A165,'RESULTS INPUT'!$C:$C,Q$4)*(IF($D165="Y",2,1)))*(IF($E165=Q$4,2,1))</f>
        <v>0</v>
      </c>
      <c r="R165" s="82">
        <f>(SUMIFS('RESULTS INPUT'!$AI:$AI,'RESULTS INPUT'!$I:$I,$A165,'RESULTS INPUT'!$C:$C,R$4)*(IF($D165="Y",2,1)))*(IF($E165=R$4,2,1))</f>
        <v>0</v>
      </c>
      <c r="S165" s="82">
        <f>(SUMIFS('RESULTS INPUT'!$AI:$AI,'RESULTS INPUT'!$I:$I,$A165,'RESULTS INPUT'!$C:$C,S$4)*(IF($D165="Y",2,1)))*(IF($E165=S$4,2,1))</f>
        <v>0</v>
      </c>
      <c r="T165" s="83">
        <f>SUM(G165:S165)</f>
        <v>0</v>
      </c>
      <c r="U165" s="47">
        <f t="shared" ref="U165:U170" si="64">U164</f>
        <v>17</v>
      </c>
    </row>
    <row r="166" spans="1:21" x14ac:dyDescent="0.25">
      <c r="A166" s="11">
        <f>VLOOKUP(U163,'TEAM INPUT'!$A$5:$AM$102,30,FALSE)</f>
        <v>0</v>
      </c>
      <c r="B166" s="67" t="str">
        <f>IFERROR(VLOOKUP($A166,LISTS!$A$3:$C$39,2,FALSE),"")</f>
        <v/>
      </c>
      <c r="C166" s="11" t="str">
        <f>IFERROR(VLOOKUP($A166,LISTS!$A$3:$C$39,3,FALSE),"")</f>
        <v/>
      </c>
      <c r="D166" s="11" t="str">
        <f>IF(_xlfn.XLOOKUP(U163,'TEAM INPUT'!$A$5:$A$102,'TEAM INPUT'!$F$5:$F$102,0)=$A166,"Y","")</f>
        <v>Y</v>
      </c>
      <c r="E166" s="11" t="str">
        <f>E165</f>
        <v xml:space="preserve"> - </v>
      </c>
      <c r="G166" s="84">
        <f>(SUMIFS('RESULTS INPUT'!$AI:$AI,'RESULTS INPUT'!$I:$I,$A166,'RESULTS INPUT'!$C:$C,G$4)*(IF($D166="Y",2,1)))*(IF($E166=G$4,2,1))</f>
        <v>0</v>
      </c>
      <c r="H166" s="84">
        <f>(SUMIFS('RESULTS INPUT'!$AI:$AI,'RESULTS INPUT'!$I:$I,$A166,'RESULTS INPUT'!$C:$C,H$4)*(IF($D166="Y",2,1)))*(IF($E166=H$4,2,1))</f>
        <v>0</v>
      </c>
      <c r="I166" s="84">
        <f>(SUMIFS('RESULTS INPUT'!$AI:$AI,'RESULTS INPUT'!$I:$I,$A166,'RESULTS INPUT'!$C:$C,I$4)*(IF($D166="Y",2,1)))*(IF($E166=I$4,2,1))</f>
        <v>0</v>
      </c>
      <c r="J166" s="84">
        <f>(SUMIFS('RESULTS INPUT'!$AI:$AI,'RESULTS INPUT'!$I:$I,$A166,'RESULTS INPUT'!$C:$C,J$4)*(IF($D166="Y",2,1)))*(IF($E166=J$4,2,1))</f>
        <v>0</v>
      </c>
      <c r="K166" s="84">
        <f>(SUMIFS('RESULTS INPUT'!$AI:$AI,'RESULTS INPUT'!$I:$I,$A166,'RESULTS INPUT'!$C:$C,K$4)*(IF($D166="Y",2,1)))*(IF($E166=K$4,2,1))</f>
        <v>0</v>
      </c>
      <c r="L166" s="84">
        <f>(SUMIFS('RESULTS INPUT'!$AI:$AI,'RESULTS INPUT'!$I:$I,$A166,'RESULTS INPUT'!$C:$C,L$4)*(IF($D166="Y",2,1)))*(IF($E166=L$4,2,1))</f>
        <v>0</v>
      </c>
      <c r="M166" s="84">
        <f>(SUMIFS('RESULTS INPUT'!$AI:$AI,'RESULTS INPUT'!$I:$I,$A166,'RESULTS INPUT'!$C:$C,M$4)*(IF($D166="Y",2,1)))*(IF($E166=M$4,2,1))</f>
        <v>0</v>
      </c>
      <c r="N166" s="84">
        <f>(SUMIFS('RESULTS INPUT'!$AI:$AI,'RESULTS INPUT'!$I:$I,$A166,'RESULTS INPUT'!$C:$C,N$4)*(IF($D166="Y",2,1)))*(IF($E166=N$4,2,1))</f>
        <v>0</v>
      </c>
      <c r="O166" s="84">
        <f>(SUMIFS('RESULTS INPUT'!$AI:$AI,'RESULTS INPUT'!$I:$I,$A166,'RESULTS INPUT'!$C:$C,O$4)*(IF($D166="Y",2,1)))*(IF($E166=O$4,2,1))</f>
        <v>0</v>
      </c>
      <c r="P166" s="84">
        <f>(SUMIFS('RESULTS INPUT'!$AI:$AI,'RESULTS INPUT'!$I:$I,$A166,'RESULTS INPUT'!$C:$C,P$4)*(IF($D166="Y",2,1)))*(IF($E166=P$4,2,1))</f>
        <v>0</v>
      </c>
      <c r="Q166" s="84">
        <f>(SUMIFS('RESULTS INPUT'!$AI:$AI,'RESULTS INPUT'!$I:$I,$A166,'RESULTS INPUT'!$C:$C,Q$4)*(IF($D166="Y",2,1)))*(IF($E166=Q$4,2,1))</f>
        <v>0</v>
      </c>
      <c r="R166" s="84">
        <f>(SUMIFS('RESULTS INPUT'!$AI:$AI,'RESULTS INPUT'!$I:$I,$A166,'RESULTS INPUT'!$C:$C,R$4)*(IF($D166="Y",2,1)))*(IF($E166=R$4,2,1))</f>
        <v>0</v>
      </c>
      <c r="S166" s="84">
        <f>(SUMIFS('RESULTS INPUT'!$AI:$AI,'RESULTS INPUT'!$I:$I,$A166,'RESULTS INPUT'!$C:$C,S$4)*(IF($D166="Y",2,1)))*(IF($E166=S$4,2,1))</f>
        <v>0</v>
      </c>
      <c r="T166" s="85">
        <f t="shared" ref="T166:T169" si="65">SUM(G166:S166)</f>
        <v>0</v>
      </c>
      <c r="U166" s="47">
        <f t="shared" si="64"/>
        <v>17</v>
      </c>
    </row>
    <row r="167" spans="1:21" x14ac:dyDescent="0.25">
      <c r="A167" s="11">
        <f>VLOOKUP(U163,'TEAM INPUT'!$A$5:$AM$102,31,FALSE)</f>
        <v>0</v>
      </c>
      <c r="B167" s="67" t="str">
        <f>IFERROR(VLOOKUP($A167,LISTS!$A$3:$C$39,2,FALSE),"")</f>
        <v/>
      </c>
      <c r="C167" s="11" t="str">
        <f>IFERROR(VLOOKUP($A167,LISTS!$A$3:$C$39,3,FALSE),"")</f>
        <v/>
      </c>
      <c r="D167" s="11" t="str">
        <f>IF(_xlfn.XLOOKUP(U163,'TEAM INPUT'!$A$5:$A$102,'TEAM INPUT'!$F$5:$F$102,0)=$A167,"Y","")</f>
        <v>Y</v>
      </c>
      <c r="E167" s="11" t="str">
        <f t="shared" ref="E167:E169" si="66">E166</f>
        <v xml:space="preserve"> - </v>
      </c>
      <c r="G167" s="84">
        <f>(SUMIFS('RESULTS INPUT'!$AI:$AI,'RESULTS INPUT'!$I:$I,$A167,'RESULTS INPUT'!$C:$C,G$4)*(IF($D167="Y",2,1)))*(IF($E167=G$4,2,1))</f>
        <v>0</v>
      </c>
      <c r="H167" s="84">
        <f>(SUMIFS('RESULTS INPUT'!$AI:$AI,'RESULTS INPUT'!$I:$I,$A167,'RESULTS INPUT'!$C:$C,H$4)*(IF($D167="Y",2,1)))*(IF($E167=H$4,2,1))</f>
        <v>0</v>
      </c>
      <c r="I167" s="84">
        <f>(SUMIFS('RESULTS INPUT'!$AI:$AI,'RESULTS INPUT'!$I:$I,$A167,'RESULTS INPUT'!$C:$C,I$4)*(IF($D167="Y",2,1)))*(IF($E167=I$4,2,1))</f>
        <v>0</v>
      </c>
      <c r="J167" s="84">
        <f>(SUMIFS('RESULTS INPUT'!$AI:$AI,'RESULTS INPUT'!$I:$I,$A167,'RESULTS INPUT'!$C:$C,J$4)*(IF($D167="Y",2,1)))*(IF($E167=J$4,2,1))</f>
        <v>0</v>
      </c>
      <c r="K167" s="84">
        <f>(SUMIFS('RESULTS INPUT'!$AI:$AI,'RESULTS INPUT'!$I:$I,$A167,'RESULTS INPUT'!$C:$C,K$4)*(IF($D167="Y",2,1)))*(IF($E167=K$4,2,1))</f>
        <v>0</v>
      </c>
      <c r="L167" s="84">
        <f>(SUMIFS('RESULTS INPUT'!$AI:$AI,'RESULTS INPUT'!$I:$I,$A167,'RESULTS INPUT'!$C:$C,L$4)*(IF($D167="Y",2,1)))*(IF($E167=L$4,2,1))</f>
        <v>0</v>
      </c>
      <c r="M167" s="84">
        <f>(SUMIFS('RESULTS INPUT'!$AI:$AI,'RESULTS INPUT'!$I:$I,$A167,'RESULTS INPUT'!$C:$C,M$4)*(IF($D167="Y",2,1)))*(IF($E167=M$4,2,1))</f>
        <v>0</v>
      </c>
      <c r="N167" s="84">
        <f>(SUMIFS('RESULTS INPUT'!$AI:$AI,'RESULTS INPUT'!$I:$I,$A167,'RESULTS INPUT'!$C:$C,N$4)*(IF($D167="Y",2,1)))*(IF($E167=N$4,2,1))</f>
        <v>0</v>
      </c>
      <c r="O167" s="84">
        <f>(SUMIFS('RESULTS INPUT'!$AI:$AI,'RESULTS INPUT'!$I:$I,$A167,'RESULTS INPUT'!$C:$C,O$4)*(IF($D167="Y",2,1)))*(IF($E167=O$4,2,1))</f>
        <v>0</v>
      </c>
      <c r="P167" s="84">
        <f>(SUMIFS('RESULTS INPUT'!$AI:$AI,'RESULTS INPUT'!$I:$I,$A167,'RESULTS INPUT'!$C:$C,P$4)*(IF($D167="Y",2,1)))*(IF($E167=P$4,2,1))</f>
        <v>0</v>
      </c>
      <c r="Q167" s="84">
        <f>(SUMIFS('RESULTS INPUT'!$AI:$AI,'RESULTS INPUT'!$I:$I,$A167,'RESULTS INPUT'!$C:$C,Q$4)*(IF($D167="Y",2,1)))*(IF($E167=Q$4,2,1))</f>
        <v>0</v>
      </c>
      <c r="R167" s="84">
        <f>(SUMIFS('RESULTS INPUT'!$AI:$AI,'RESULTS INPUT'!$I:$I,$A167,'RESULTS INPUT'!$C:$C,R$4)*(IF($D167="Y",2,1)))*(IF($E167=R$4,2,1))</f>
        <v>0</v>
      </c>
      <c r="S167" s="84">
        <f>(SUMIFS('RESULTS INPUT'!$AI:$AI,'RESULTS INPUT'!$I:$I,$A167,'RESULTS INPUT'!$C:$C,S$4)*(IF($D167="Y",2,1)))*(IF($E167=S$4,2,1))</f>
        <v>0</v>
      </c>
      <c r="T167" s="85">
        <f t="shared" si="65"/>
        <v>0</v>
      </c>
      <c r="U167" s="47">
        <f t="shared" si="64"/>
        <v>17</v>
      </c>
    </row>
    <row r="168" spans="1:21" x14ac:dyDescent="0.25">
      <c r="A168" s="11">
        <f>VLOOKUP(U163,'TEAM INPUT'!$A$5:$AM$102,32,FALSE)</f>
        <v>0</v>
      </c>
      <c r="B168" s="67" t="str">
        <f>IFERROR(VLOOKUP($A168,LISTS!$A$3:$C$39,2,FALSE),"")</f>
        <v/>
      </c>
      <c r="C168" s="11" t="str">
        <f>IFERROR(VLOOKUP($A168,LISTS!$A$3:$C$39,3,FALSE),"")</f>
        <v/>
      </c>
      <c r="D168" s="11" t="str">
        <f>IF(_xlfn.XLOOKUP(U163,'TEAM INPUT'!$A$5:$A$102,'TEAM INPUT'!$F$5:$F$102,0)=$A168,"Y","")</f>
        <v>Y</v>
      </c>
      <c r="E168" s="11" t="str">
        <f t="shared" si="66"/>
        <v xml:space="preserve"> - </v>
      </c>
      <c r="G168" s="84">
        <f>(SUMIFS('RESULTS INPUT'!$AI:$AI,'RESULTS INPUT'!$I:$I,$A168,'RESULTS INPUT'!$C:$C,G$4)*(IF($D168="Y",2,1)))*(IF($E168=G$4,2,1))</f>
        <v>0</v>
      </c>
      <c r="H168" s="84">
        <f>(SUMIFS('RESULTS INPUT'!$AI:$AI,'RESULTS INPUT'!$I:$I,$A168,'RESULTS INPUT'!$C:$C,H$4)*(IF($D168="Y",2,1)))*(IF($E168=H$4,2,1))</f>
        <v>0</v>
      </c>
      <c r="I168" s="84">
        <f>(SUMIFS('RESULTS INPUT'!$AI:$AI,'RESULTS INPUT'!$I:$I,$A168,'RESULTS INPUT'!$C:$C,I$4)*(IF($D168="Y",2,1)))*(IF($E168=I$4,2,1))</f>
        <v>0</v>
      </c>
      <c r="J168" s="84">
        <f>(SUMIFS('RESULTS INPUT'!$AI:$AI,'RESULTS INPUT'!$I:$I,$A168,'RESULTS INPUT'!$C:$C,J$4)*(IF($D168="Y",2,1)))*(IF($E168=J$4,2,1))</f>
        <v>0</v>
      </c>
      <c r="K168" s="84">
        <f>(SUMIFS('RESULTS INPUT'!$AI:$AI,'RESULTS INPUT'!$I:$I,$A168,'RESULTS INPUT'!$C:$C,K$4)*(IF($D168="Y",2,1)))*(IF($E168=K$4,2,1))</f>
        <v>0</v>
      </c>
      <c r="L168" s="84">
        <f>(SUMIFS('RESULTS INPUT'!$AI:$AI,'RESULTS INPUT'!$I:$I,$A168,'RESULTS INPUT'!$C:$C,L$4)*(IF($D168="Y",2,1)))*(IF($E168=L$4,2,1))</f>
        <v>0</v>
      </c>
      <c r="M168" s="84">
        <f>(SUMIFS('RESULTS INPUT'!$AI:$AI,'RESULTS INPUT'!$I:$I,$A168,'RESULTS INPUT'!$C:$C,M$4)*(IF($D168="Y",2,1)))*(IF($E168=M$4,2,1))</f>
        <v>0</v>
      </c>
      <c r="N168" s="84">
        <f>(SUMIFS('RESULTS INPUT'!$AI:$AI,'RESULTS INPUT'!$I:$I,$A168,'RESULTS INPUT'!$C:$C,N$4)*(IF($D168="Y",2,1)))*(IF($E168=N$4,2,1))</f>
        <v>0</v>
      </c>
      <c r="O168" s="84">
        <f>(SUMIFS('RESULTS INPUT'!$AI:$AI,'RESULTS INPUT'!$I:$I,$A168,'RESULTS INPUT'!$C:$C,O$4)*(IF($D168="Y",2,1)))*(IF($E168=O$4,2,1))</f>
        <v>0</v>
      </c>
      <c r="P168" s="84">
        <f>(SUMIFS('RESULTS INPUT'!$AI:$AI,'RESULTS INPUT'!$I:$I,$A168,'RESULTS INPUT'!$C:$C,P$4)*(IF($D168="Y",2,1)))*(IF($E168=P$4,2,1))</f>
        <v>0</v>
      </c>
      <c r="Q168" s="84">
        <f>(SUMIFS('RESULTS INPUT'!$AI:$AI,'RESULTS INPUT'!$I:$I,$A168,'RESULTS INPUT'!$C:$C,Q$4)*(IF($D168="Y",2,1)))*(IF($E168=Q$4,2,1))</f>
        <v>0</v>
      </c>
      <c r="R168" s="84">
        <f>(SUMIFS('RESULTS INPUT'!$AI:$AI,'RESULTS INPUT'!$I:$I,$A168,'RESULTS INPUT'!$C:$C,R$4)*(IF($D168="Y",2,1)))*(IF($E168=R$4,2,1))</f>
        <v>0</v>
      </c>
      <c r="S168" s="84">
        <f>(SUMIFS('RESULTS INPUT'!$AI:$AI,'RESULTS INPUT'!$I:$I,$A168,'RESULTS INPUT'!$C:$C,S$4)*(IF($D168="Y",2,1)))*(IF($E168=S$4,2,1))</f>
        <v>0</v>
      </c>
      <c r="T168" s="85">
        <f t="shared" si="65"/>
        <v>0</v>
      </c>
      <c r="U168" s="47">
        <f t="shared" si="64"/>
        <v>17</v>
      </c>
    </row>
    <row r="169" spans="1:21" ht="15.75" thickBot="1" x14ac:dyDescent="0.3">
      <c r="A169" s="17">
        <f>VLOOKUP(U163,'TEAM INPUT'!$A$5:$AM$102,33,FALSE)</f>
        <v>0</v>
      </c>
      <c r="B169" s="67" t="str">
        <f>IFERROR(VLOOKUP($A169,LISTS!$A$3:$C$39,2,FALSE),"")</f>
        <v/>
      </c>
      <c r="C169" s="11" t="str">
        <f>IFERROR(VLOOKUP($A169,LISTS!$A$3:$C$39,3,FALSE),"")</f>
        <v/>
      </c>
      <c r="D169" s="17" t="str">
        <f>IF(_xlfn.XLOOKUP(U163,'TEAM INPUT'!$A$5:$A$102,'TEAM INPUT'!$F$5:$F$102,0)=$A169,"Y","")</f>
        <v>Y</v>
      </c>
      <c r="E169" s="17" t="str">
        <f t="shared" si="66"/>
        <v xml:space="preserve"> - </v>
      </c>
      <c r="G169" s="86">
        <f>(SUMIFS('RESULTS INPUT'!$AI:$AI,'RESULTS INPUT'!$I:$I,$A169,'RESULTS INPUT'!$C:$C,G$4)*(IF($D169="Y",2,1)))*(IF($E169=G$4,2,1))</f>
        <v>0</v>
      </c>
      <c r="H169" s="86">
        <f>(SUMIFS('RESULTS INPUT'!$AI:$AI,'RESULTS INPUT'!$I:$I,$A169,'RESULTS INPUT'!$C:$C,H$4)*(IF($D169="Y",2,1)))*(IF($E169=H$4,2,1))</f>
        <v>0</v>
      </c>
      <c r="I169" s="86">
        <f>(SUMIFS('RESULTS INPUT'!$AI:$AI,'RESULTS INPUT'!$I:$I,$A169,'RESULTS INPUT'!$C:$C,I$4)*(IF($D169="Y",2,1)))*(IF($E169=I$4,2,1))</f>
        <v>0</v>
      </c>
      <c r="J169" s="86">
        <f>(SUMIFS('RESULTS INPUT'!$AI:$AI,'RESULTS INPUT'!$I:$I,$A169,'RESULTS INPUT'!$C:$C,J$4)*(IF($D169="Y",2,1)))*(IF($E169=J$4,2,1))</f>
        <v>0</v>
      </c>
      <c r="K169" s="86">
        <f>(SUMIFS('RESULTS INPUT'!$AI:$AI,'RESULTS INPUT'!$I:$I,$A169,'RESULTS INPUT'!$C:$C,K$4)*(IF($D169="Y",2,1)))*(IF($E169=K$4,2,1))</f>
        <v>0</v>
      </c>
      <c r="L169" s="86">
        <f>(SUMIFS('RESULTS INPUT'!$AI:$AI,'RESULTS INPUT'!$I:$I,$A169,'RESULTS INPUT'!$C:$C,L$4)*(IF($D169="Y",2,1)))*(IF($E169=L$4,2,1))</f>
        <v>0</v>
      </c>
      <c r="M169" s="86">
        <f>(SUMIFS('RESULTS INPUT'!$AI:$AI,'RESULTS INPUT'!$I:$I,$A169,'RESULTS INPUT'!$C:$C,M$4)*(IF($D169="Y",2,1)))*(IF($E169=M$4,2,1))</f>
        <v>0</v>
      </c>
      <c r="N169" s="86">
        <f>(SUMIFS('RESULTS INPUT'!$AI:$AI,'RESULTS INPUT'!$I:$I,$A169,'RESULTS INPUT'!$C:$C,N$4)*(IF($D169="Y",2,1)))*(IF($E169=N$4,2,1))</f>
        <v>0</v>
      </c>
      <c r="O169" s="86">
        <f>(SUMIFS('RESULTS INPUT'!$AI:$AI,'RESULTS INPUT'!$I:$I,$A169,'RESULTS INPUT'!$C:$C,O$4)*(IF($D169="Y",2,1)))*(IF($E169=O$4,2,1))</f>
        <v>0</v>
      </c>
      <c r="P169" s="86">
        <f>(SUMIFS('RESULTS INPUT'!$AI:$AI,'RESULTS INPUT'!$I:$I,$A169,'RESULTS INPUT'!$C:$C,P$4)*(IF($D169="Y",2,1)))*(IF($E169=P$4,2,1))</f>
        <v>0</v>
      </c>
      <c r="Q169" s="86">
        <f>(SUMIFS('RESULTS INPUT'!$AI:$AI,'RESULTS INPUT'!$I:$I,$A169,'RESULTS INPUT'!$C:$C,Q$4)*(IF($D169="Y",2,1)))*(IF($E169=Q$4,2,1))</f>
        <v>0</v>
      </c>
      <c r="R169" s="86">
        <f>(SUMIFS('RESULTS INPUT'!$AI:$AI,'RESULTS INPUT'!$I:$I,$A169,'RESULTS INPUT'!$C:$C,R$4)*(IF($D169="Y",2,1)))*(IF($E169=R$4,2,1))</f>
        <v>0</v>
      </c>
      <c r="S169" s="86">
        <f>(SUMIFS('RESULTS INPUT'!$AI:$AI,'RESULTS INPUT'!$I:$I,$A169,'RESULTS INPUT'!$C:$C,S$4)*(IF($D169="Y",2,1)))*(IF($E169=S$4,2,1))</f>
        <v>0</v>
      </c>
      <c r="T169" s="87">
        <f t="shared" si="65"/>
        <v>0</v>
      </c>
      <c r="U169" s="47">
        <f t="shared" si="64"/>
        <v>17</v>
      </c>
    </row>
    <row r="170" spans="1:21" ht="15.75" thickBot="1" x14ac:dyDescent="0.3">
      <c r="A170" s="38" t="str">
        <f>A163&amp;" - TOTAL SCORE"</f>
        <v xml:space="preserve"> -  - TOTAL SCORE</v>
      </c>
      <c r="B170" s="39"/>
      <c r="C170" s="39"/>
      <c r="D170" s="39"/>
      <c r="E170" s="39"/>
      <c r="G170" s="88">
        <f>SUM(G165:G169)</f>
        <v>0</v>
      </c>
      <c r="H170" s="88">
        <f t="shared" ref="H170:T170" si="67">SUM(H165:H169)</f>
        <v>0</v>
      </c>
      <c r="I170" s="88">
        <f t="shared" si="67"/>
        <v>0</v>
      </c>
      <c r="J170" s="88">
        <f t="shared" si="67"/>
        <v>0</v>
      </c>
      <c r="K170" s="88">
        <f t="shared" si="67"/>
        <v>0</v>
      </c>
      <c r="L170" s="88">
        <f t="shared" si="67"/>
        <v>0</v>
      </c>
      <c r="M170" s="88">
        <f t="shared" si="67"/>
        <v>0</v>
      </c>
      <c r="N170" s="88">
        <f t="shared" si="67"/>
        <v>0</v>
      </c>
      <c r="O170" s="88">
        <f t="shared" si="67"/>
        <v>0</v>
      </c>
      <c r="P170" s="88">
        <f t="shared" si="67"/>
        <v>0</v>
      </c>
      <c r="Q170" s="88">
        <f t="shared" si="67"/>
        <v>0</v>
      </c>
      <c r="R170" s="88">
        <f t="shared" si="67"/>
        <v>0</v>
      </c>
      <c r="S170" s="88">
        <f t="shared" si="67"/>
        <v>0</v>
      </c>
      <c r="T170" s="89">
        <f t="shared" si="67"/>
        <v>0</v>
      </c>
      <c r="U170" s="47">
        <f t="shared" si="64"/>
        <v>17</v>
      </c>
    </row>
    <row r="171" spans="1:21" ht="15.75" thickTop="1" x14ac:dyDescent="0.25"/>
    <row r="173" spans="1:21" ht="15.75" thickBot="1" x14ac:dyDescent="0.3">
      <c r="A173" s="40" t="str">
        <f>UPPER(_xlfn.XLOOKUP(U173,'TEAM INPUT'!$A$5:$A$102,'TEAM INPUT'!$B$5:$B$102,0))</f>
        <v xml:space="preserve"> - </v>
      </c>
      <c r="B173" s="41"/>
      <c r="C173" s="41"/>
      <c r="D173" s="41"/>
      <c r="E173" s="41"/>
      <c r="F173" s="41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47">
        <f>U163+1</f>
        <v>18</v>
      </c>
    </row>
    <row r="174" spans="1:21" ht="30" x14ac:dyDescent="0.25">
      <c r="A174" s="42" t="s">
        <v>76</v>
      </c>
      <c r="B174" s="43" t="s">
        <v>20</v>
      </c>
      <c r="C174" s="44" t="s">
        <v>94</v>
      </c>
      <c r="D174" s="45" t="s">
        <v>93</v>
      </c>
      <c r="E174" s="44" t="s">
        <v>91</v>
      </c>
      <c r="G174" s="80" t="s">
        <v>78</v>
      </c>
      <c r="H174" s="80" t="s">
        <v>79</v>
      </c>
      <c r="I174" s="80" t="s">
        <v>80</v>
      </c>
      <c r="J174" s="80" t="s">
        <v>81</v>
      </c>
      <c r="K174" s="80" t="s">
        <v>82</v>
      </c>
      <c r="L174" s="80" t="s">
        <v>83</v>
      </c>
      <c r="M174" s="80" t="s">
        <v>84</v>
      </c>
      <c r="N174" s="80" t="s">
        <v>85</v>
      </c>
      <c r="O174" s="80" t="s">
        <v>86</v>
      </c>
      <c r="P174" s="80" t="s">
        <v>87</v>
      </c>
      <c r="Q174" s="80" t="s">
        <v>88</v>
      </c>
      <c r="R174" s="80" t="s">
        <v>89</v>
      </c>
      <c r="S174" s="80" t="s">
        <v>90</v>
      </c>
      <c r="T174" s="81" t="s">
        <v>98</v>
      </c>
      <c r="U174" s="47">
        <f>U173</f>
        <v>18</v>
      </c>
    </row>
    <row r="175" spans="1:21" x14ac:dyDescent="0.25">
      <c r="A175" s="11">
        <f>VLOOKUP(U173,'TEAM INPUT'!$A$5:$AM$102,29,FALSE)</f>
        <v>0</v>
      </c>
      <c r="B175" s="67" t="str">
        <f>IFERROR(VLOOKUP($A175,LISTS!$A$3:$C$39,2,FALSE),"")</f>
        <v/>
      </c>
      <c r="C175" s="11" t="str">
        <f>IFERROR(VLOOKUP($A175,LISTS!$A$3:$C$39,3,FALSE),"")</f>
        <v/>
      </c>
      <c r="D175" s="11" t="str">
        <f>IF(_xlfn.XLOOKUP(U173,'TEAM INPUT'!$A$5:$A$102,'TEAM INPUT'!$F$5:$F$102,0)=$A175,"Y","")</f>
        <v>Y</v>
      </c>
      <c r="E175" s="11" t="str">
        <f>_xlfn.XLOOKUP(U173,'TEAM INPUT'!$A$5:$A$102,'TEAM INPUT'!$I$5:$I$102,0)</f>
        <v xml:space="preserve"> - </v>
      </c>
      <c r="G175" s="82">
        <f>(SUMIFS('RESULTS INPUT'!$AI:$AI,'RESULTS INPUT'!$I:$I,$A175,'RESULTS INPUT'!$C:$C,G$4)*(IF($D175="Y",2,1)))*(IF($E175=G$4,2,1))</f>
        <v>0</v>
      </c>
      <c r="H175" s="82">
        <f>(SUMIFS('RESULTS INPUT'!$AI:$AI,'RESULTS INPUT'!$I:$I,$A175,'RESULTS INPUT'!$C:$C,H$4)*(IF($D175="Y",2,1)))*(IF($E175=H$4,2,1))</f>
        <v>0</v>
      </c>
      <c r="I175" s="82">
        <f>(SUMIFS('RESULTS INPUT'!$AI:$AI,'RESULTS INPUT'!$I:$I,$A175,'RESULTS INPUT'!$C:$C,I$4)*(IF($D175="Y",2,1)))*(IF($E175=I$4,2,1))</f>
        <v>0</v>
      </c>
      <c r="J175" s="82">
        <f>(SUMIFS('RESULTS INPUT'!$AI:$AI,'RESULTS INPUT'!$I:$I,$A175,'RESULTS INPUT'!$C:$C,J$4)*(IF($D175="Y",2,1)))*(IF($E175=J$4,2,1))</f>
        <v>0</v>
      </c>
      <c r="K175" s="82">
        <f>(SUMIFS('RESULTS INPUT'!$AI:$AI,'RESULTS INPUT'!$I:$I,$A175,'RESULTS INPUT'!$C:$C,K$4)*(IF($D175="Y",2,1)))*(IF($E175=K$4,2,1))</f>
        <v>0</v>
      </c>
      <c r="L175" s="82">
        <f>(SUMIFS('RESULTS INPUT'!$AI:$AI,'RESULTS INPUT'!$I:$I,$A175,'RESULTS INPUT'!$C:$C,L$4)*(IF($D175="Y",2,1)))*(IF($E175=L$4,2,1))</f>
        <v>0</v>
      </c>
      <c r="M175" s="82">
        <f>(SUMIFS('RESULTS INPUT'!$AI:$AI,'RESULTS INPUT'!$I:$I,$A175,'RESULTS INPUT'!$C:$C,M$4)*(IF($D175="Y",2,1)))*(IF($E175=M$4,2,1))</f>
        <v>0</v>
      </c>
      <c r="N175" s="82">
        <f>(SUMIFS('RESULTS INPUT'!$AI:$AI,'RESULTS INPUT'!$I:$I,$A175,'RESULTS INPUT'!$C:$C,N$4)*(IF($D175="Y",2,1)))*(IF($E175=N$4,2,1))</f>
        <v>0</v>
      </c>
      <c r="O175" s="82">
        <f>(SUMIFS('RESULTS INPUT'!$AI:$AI,'RESULTS INPUT'!$I:$I,$A175,'RESULTS INPUT'!$C:$C,O$4)*(IF($D175="Y",2,1)))*(IF($E175=O$4,2,1))</f>
        <v>0</v>
      </c>
      <c r="P175" s="82">
        <f>(SUMIFS('RESULTS INPUT'!$AI:$AI,'RESULTS INPUT'!$I:$I,$A175,'RESULTS INPUT'!$C:$C,P$4)*(IF($D175="Y",2,1)))*(IF($E175=P$4,2,1))</f>
        <v>0</v>
      </c>
      <c r="Q175" s="82">
        <f>(SUMIFS('RESULTS INPUT'!$AI:$AI,'RESULTS INPUT'!$I:$I,$A175,'RESULTS INPUT'!$C:$C,Q$4)*(IF($D175="Y",2,1)))*(IF($E175=Q$4,2,1))</f>
        <v>0</v>
      </c>
      <c r="R175" s="82">
        <f>(SUMIFS('RESULTS INPUT'!$AI:$AI,'RESULTS INPUT'!$I:$I,$A175,'RESULTS INPUT'!$C:$C,R$4)*(IF($D175="Y",2,1)))*(IF($E175=R$4,2,1))</f>
        <v>0</v>
      </c>
      <c r="S175" s="82">
        <f>(SUMIFS('RESULTS INPUT'!$AI:$AI,'RESULTS INPUT'!$I:$I,$A175,'RESULTS INPUT'!$C:$C,S$4)*(IF($D175="Y",2,1)))*(IF($E175=S$4,2,1))</f>
        <v>0</v>
      </c>
      <c r="T175" s="83">
        <f>SUM(G175:S175)</f>
        <v>0</v>
      </c>
      <c r="U175" s="47">
        <f t="shared" ref="U175:U180" si="68">U174</f>
        <v>18</v>
      </c>
    </row>
    <row r="176" spans="1:21" x14ac:dyDescent="0.25">
      <c r="A176" s="11">
        <f>VLOOKUP(U173,'TEAM INPUT'!$A$5:$AM$102,30,FALSE)</f>
        <v>0</v>
      </c>
      <c r="B176" s="67" t="str">
        <f>IFERROR(VLOOKUP($A176,LISTS!$A$3:$C$39,2,FALSE),"")</f>
        <v/>
      </c>
      <c r="C176" s="11" t="str">
        <f>IFERROR(VLOOKUP($A176,LISTS!$A$3:$C$39,3,FALSE),"")</f>
        <v/>
      </c>
      <c r="D176" s="11" t="str">
        <f>IF(_xlfn.XLOOKUP(U173,'TEAM INPUT'!$A$5:$A$102,'TEAM INPUT'!$F$5:$F$102,0)=$A176,"Y","")</f>
        <v>Y</v>
      </c>
      <c r="E176" s="11" t="str">
        <f>E175</f>
        <v xml:space="preserve"> - </v>
      </c>
      <c r="G176" s="84">
        <f>(SUMIFS('RESULTS INPUT'!$AI:$AI,'RESULTS INPUT'!$I:$I,$A176,'RESULTS INPUT'!$C:$C,G$4)*(IF($D176="Y",2,1)))*(IF($E176=G$4,2,1))</f>
        <v>0</v>
      </c>
      <c r="H176" s="84">
        <f>(SUMIFS('RESULTS INPUT'!$AI:$AI,'RESULTS INPUT'!$I:$I,$A176,'RESULTS INPUT'!$C:$C,H$4)*(IF($D176="Y",2,1)))*(IF($E176=H$4,2,1))</f>
        <v>0</v>
      </c>
      <c r="I176" s="84">
        <f>(SUMIFS('RESULTS INPUT'!$AI:$AI,'RESULTS INPUT'!$I:$I,$A176,'RESULTS INPUT'!$C:$C,I$4)*(IF($D176="Y",2,1)))*(IF($E176=I$4,2,1))</f>
        <v>0</v>
      </c>
      <c r="J176" s="84">
        <f>(SUMIFS('RESULTS INPUT'!$AI:$AI,'RESULTS INPUT'!$I:$I,$A176,'RESULTS INPUT'!$C:$C,J$4)*(IF($D176="Y",2,1)))*(IF($E176=J$4,2,1))</f>
        <v>0</v>
      </c>
      <c r="K176" s="84">
        <f>(SUMIFS('RESULTS INPUT'!$AI:$AI,'RESULTS INPUT'!$I:$I,$A176,'RESULTS INPUT'!$C:$C,K$4)*(IF($D176="Y",2,1)))*(IF($E176=K$4,2,1))</f>
        <v>0</v>
      </c>
      <c r="L176" s="84">
        <f>(SUMIFS('RESULTS INPUT'!$AI:$AI,'RESULTS INPUT'!$I:$I,$A176,'RESULTS INPUT'!$C:$C,L$4)*(IF($D176="Y",2,1)))*(IF($E176=L$4,2,1))</f>
        <v>0</v>
      </c>
      <c r="M176" s="84">
        <f>(SUMIFS('RESULTS INPUT'!$AI:$AI,'RESULTS INPUT'!$I:$I,$A176,'RESULTS INPUT'!$C:$C,M$4)*(IF($D176="Y",2,1)))*(IF($E176=M$4,2,1))</f>
        <v>0</v>
      </c>
      <c r="N176" s="84">
        <f>(SUMIFS('RESULTS INPUT'!$AI:$AI,'RESULTS INPUT'!$I:$I,$A176,'RESULTS INPUT'!$C:$C,N$4)*(IF($D176="Y",2,1)))*(IF($E176=N$4,2,1))</f>
        <v>0</v>
      </c>
      <c r="O176" s="84">
        <f>(SUMIFS('RESULTS INPUT'!$AI:$AI,'RESULTS INPUT'!$I:$I,$A176,'RESULTS INPUT'!$C:$C,O$4)*(IF($D176="Y",2,1)))*(IF($E176=O$4,2,1))</f>
        <v>0</v>
      </c>
      <c r="P176" s="84">
        <f>(SUMIFS('RESULTS INPUT'!$AI:$AI,'RESULTS INPUT'!$I:$I,$A176,'RESULTS INPUT'!$C:$C,P$4)*(IF($D176="Y",2,1)))*(IF($E176=P$4,2,1))</f>
        <v>0</v>
      </c>
      <c r="Q176" s="84">
        <f>(SUMIFS('RESULTS INPUT'!$AI:$AI,'RESULTS INPUT'!$I:$I,$A176,'RESULTS INPUT'!$C:$C,Q$4)*(IF($D176="Y",2,1)))*(IF($E176=Q$4,2,1))</f>
        <v>0</v>
      </c>
      <c r="R176" s="84">
        <f>(SUMIFS('RESULTS INPUT'!$AI:$AI,'RESULTS INPUT'!$I:$I,$A176,'RESULTS INPUT'!$C:$C,R$4)*(IF($D176="Y",2,1)))*(IF($E176=R$4,2,1))</f>
        <v>0</v>
      </c>
      <c r="S176" s="84">
        <f>(SUMIFS('RESULTS INPUT'!$AI:$AI,'RESULTS INPUT'!$I:$I,$A176,'RESULTS INPUT'!$C:$C,S$4)*(IF($D176="Y",2,1)))*(IF($E176=S$4,2,1))</f>
        <v>0</v>
      </c>
      <c r="T176" s="85">
        <f t="shared" ref="T176:T179" si="69">SUM(G176:S176)</f>
        <v>0</v>
      </c>
      <c r="U176" s="47">
        <f t="shared" si="68"/>
        <v>18</v>
      </c>
    </row>
    <row r="177" spans="1:21" x14ac:dyDescent="0.25">
      <c r="A177" s="11">
        <f>VLOOKUP(U173,'TEAM INPUT'!$A$5:$AM$102,31,FALSE)</f>
        <v>0</v>
      </c>
      <c r="B177" s="67" t="str">
        <f>IFERROR(VLOOKUP($A177,LISTS!$A$3:$C$39,2,FALSE),"")</f>
        <v/>
      </c>
      <c r="C177" s="11" t="str">
        <f>IFERROR(VLOOKUP($A177,LISTS!$A$3:$C$39,3,FALSE),"")</f>
        <v/>
      </c>
      <c r="D177" s="11" t="str">
        <f>IF(_xlfn.XLOOKUP(U173,'TEAM INPUT'!$A$5:$A$102,'TEAM INPUT'!$F$5:$F$102,0)=$A177,"Y","")</f>
        <v>Y</v>
      </c>
      <c r="E177" s="11" t="str">
        <f t="shared" ref="E177:E179" si="70">E176</f>
        <v xml:space="preserve"> - </v>
      </c>
      <c r="G177" s="84">
        <f>(SUMIFS('RESULTS INPUT'!$AI:$AI,'RESULTS INPUT'!$I:$I,$A177,'RESULTS INPUT'!$C:$C,G$4)*(IF($D177="Y",2,1)))*(IF($E177=G$4,2,1))</f>
        <v>0</v>
      </c>
      <c r="H177" s="84">
        <f>(SUMIFS('RESULTS INPUT'!$AI:$AI,'RESULTS INPUT'!$I:$I,$A177,'RESULTS INPUT'!$C:$C,H$4)*(IF($D177="Y",2,1)))*(IF($E177=H$4,2,1))</f>
        <v>0</v>
      </c>
      <c r="I177" s="84">
        <f>(SUMIFS('RESULTS INPUT'!$AI:$AI,'RESULTS INPUT'!$I:$I,$A177,'RESULTS INPUT'!$C:$C,I$4)*(IF($D177="Y",2,1)))*(IF($E177=I$4,2,1))</f>
        <v>0</v>
      </c>
      <c r="J177" s="84">
        <f>(SUMIFS('RESULTS INPUT'!$AI:$AI,'RESULTS INPUT'!$I:$I,$A177,'RESULTS INPUT'!$C:$C,J$4)*(IF($D177="Y",2,1)))*(IF($E177=J$4,2,1))</f>
        <v>0</v>
      </c>
      <c r="K177" s="84">
        <f>(SUMIFS('RESULTS INPUT'!$AI:$AI,'RESULTS INPUT'!$I:$I,$A177,'RESULTS INPUT'!$C:$C,K$4)*(IF($D177="Y",2,1)))*(IF($E177=K$4,2,1))</f>
        <v>0</v>
      </c>
      <c r="L177" s="84">
        <f>(SUMIFS('RESULTS INPUT'!$AI:$AI,'RESULTS INPUT'!$I:$I,$A177,'RESULTS INPUT'!$C:$C,L$4)*(IF($D177="Y",2,1)))*(IF($E177=L$4,2,1))</f>
        <v>0</v>
      </c>
      <c r="M177" s="84">
        <f>(SUMIFS('RESULTS INPUT'!$AI:$AI,'RESULTS INPUT'!$I:$I,$A177,'RESULTS INPUT'!$C:$C,M$4)*(IF($D177="Y",2,1)))*(IF($E177=M$4,2,1))</f>
        <v>0</v>
      </c>
      <c r="N177" s="84">
        <f>(SUMIFS('RESULTS INPUT'!$AI:$AI,'RESULTS INPUT'!$I:$I,$A177,'RESULTS INPUT'!$C:$C,N$4)*(IF($D177="Y",2,1)))*(IF($E177=N$4,2,1))</f>
        <v>0</v>
      </c>
      <c r="O177" s="84">
        <f>(SUMIFS('RESULTS INPUT'!$AI:$AI,'RESULTS INPUT'!$I:$I,$A177,'RESULTS INPUT'!$C:$C,O$4)*(IF($D177="Y",2,1)))*(IF($E177=O$4,2,1))</f>
        <v>0</v>
      </c>
      <c r="P177" s="84">
        <f>(SUMIFS('RESULTS INPUT'!$AI:$AI,'RESULTS INPUT'!$I:$I,$A177,'RESULTS INPUT'!$C:$C,P$4)*(IF($D177="Y",2,1)))*(IF($E177=P$4,2,1))</f>
        <v>0</v>
      </c>
      <c r="Q177" s="84">
        <f>(SUMIFS('RESULTS INPUT'!$AI:$AI,'RESULTS INPUT'!$I:$I,$A177,'RESULTS INPUT'!$C:$C,Q$4)*(IF($D177="Y",2,1)))*(IF($E177=Q$4,2,1))</f>
        <v>0</v>
      </c>
      <c r="R177" s="84">
        <f>(SUMIFS('RESULTS INPUT'!$AI:$AI,'RESULTS INPUT'!$I:$I,$A177,'RESULTS INPUT'!$C:$C,R$4)*(IF($D177="Y",2,1)))*(IF($E177=R$4,2,1))</f>
        <v>0</v>
      </c>
      <c r="S177" s="84">
        <f>(SUMIFS('RESULTS INPUT'!$AI:$AI,'RESULTS INPUT'!$I:$I,$A177,'RESULTS INPUT'!$C:$C,S$4)*(IF($D177="Y",2,1)))*(IF($E177=S$4,2,1))</f>
        <v>0</v>
      </c>
      <c r="T177" s="85">
        <f t="shared" si="69"/>
        <v>0</v>
      </c>
      <c r="U177" s="47">
        <f t="shared" si="68"/>
        <v>18</v>
      </c>
    </row>
    <row r="178" spans="1:21" x14ac:dyDescent="0.25">
      <c r="A178" s="11">
        <f>VLOOKUP(U173,'TEAM INPUT'!$A$5:$AM$102,32,FALSE)</f>
        <v>0</v>
      </c>
      <c r="B178" s="67" t="str">
        <f>IFERROR(VLOOKUP($A178,LISTS!$A$3:$C$39,2,FALSE),"")</f>
        <v/>
      </c>
      <c r="C178" s="11" t="str">
        <f>IFERROR(VLOOKUP($A178,LISTS!$A$3:$C$39,3,FALSE),"")</f>
        <v/>
      </c>
      <c r="D178" s="11" t="str">
        <f>IF(_xlfn.XLOOKUP(U173,'TEAM INPUT'!$A$5:$A$102,'TEAM INPUT'!$F$5:$F$102,0)=$A178,"Y","")</f>
        <v>Y</v>
      </c>
      <c r="E178" s="11" t="str">
        <f t="shared" si="70"/>
        <v xml:space="preserve"> - </v>
      </c>
      <c r="G178" s="84">
        <f>(SUMIFS('RESULTS INPUT'!$AI:$AI,'RESULTS INPUT'!$I:$I,$A178,'RESULTS INPUT'!$C:$C,G$4)*(IF($D178="Y",2,1)))*(IF($E178=G$4,2,1))</f>
        <v>0</v>
      </c>
      <c r="H178" s="84">
        <f>(SUMIFS('RESULTS INPUT'!$AI:$AI,'RESULTS INPUT'!$I:$I,$A178,'RESULTS INPUT'!$C:$C,H$4)*(IF($D178="Y",2,1)))*(IF($E178=H$4,2,1))</f>
        <v>0</v>
      </c>
      <c r="I178" s="84">
        <f>(SUMIFS('RESULTS INPUT'!$AI:$AI,'RESULTS INPUT'!$I:$I,$A178,'RESULTS INPUT'!$C:$C,I$4)*(IF($D178="Y",2,1)))*(IF($E178=I$4,2,1))</f>
        <v>0</v>
      </c>
      <c r="J178" s="84">
        <f>(SUMIFS('RESULTS INPUT'!$AI:$AI,'RESULTS INPUT'!$I:$I,$A178,'RESULTS INPUT'!$C:$C,J$4)*(IF($D178="Y",2,1)))*(IF($E178=J$4,2,1))</f>
        <v>0</v>
      </c>
      <c r="K178" s="84">
        <f>(SUMIFS('RESULTS INPUT'!$AI:$AI,'RESULTS INPUT'!$I:$I,$A178,'RESULTS INPUT'!$C:$C,K$4)*(IF($D178="Y",2,1)))*(IF($E178=K$4,2,1))</f>
        <v>0</v>
      </c>
      <c r="L178" s="84">
        <f>(SUMIFS('RESULTS INPUT'!$AI:$AI,'RESULTS INPUT'!$I:$I,$A178,'RESULTS INPUT'!$C:$C,L$4)*(IF($D178="Y",2,1)))*(IF($E178=L$4,2,1))</f>
        <v>0</v>
      </c>
      <c r="M178" s="84">
        <f>(SUMIFS('RESULTS INPUT'!$AI:$AI,'RESULTS INPUT'!$I:$I,$A178,'RESULTS INPUT'!$C:$C,M$4)*(IF($D178="Y",2,1)))*(IF($E178=M$4,2,1))</f>
        <v>0</v>
      </c>
      <c r="N178" s="84">
        <f>(SUMIFS('RESULTS INPUT'!$AI:$AI,'RESULTS INPUT'!$I:$I,$A178,'RESULTS INPUT'!$C:$C,N$4)*(IF($D178="Y",2,1)))*(IF($E178=N$4,2,1))</f>
        <v>0</v>
      </c>
      <c r="O178" s="84">
        <f>(SUMIFS('RESULTS INPUT'!$AI:$AI,'RESULTS INPUT'!$I:$I,$A178,'RESULTS INPUT'!$C:$C,O$4)*(IF($D178="Y",2,1)))*(IF($E178=O$4,2,1))</f>
        <v>0</v>
      </c>
      <c r="P178" s="84">
        <f>(SUMIFS('RESULTS INPUT'!$AI:$AI,'RESULTS INPUT'!$I:$I,$A178,'RESULTS INPUT'!$C:$C,P$4)*(IF($D178="Y",2,1)))*(IF($E178=P$4,2,1))</f>
        <v>0</v>
      </c>
      <c r="Q178" s="84">
        <f>(SUMIFS('RESULTS INPUT'!$AI:$AI,'RESULTS INPUT'!$I:$I,$A178,'RESULTS INPUT'!$C:$C,Q$4)*(IF($D178="Y",2,1)))*(IF($E178=Q$4,2,1))</f>
        <v>0</v>
      </c>
      <c r="R178" s="84">
        <f>(SUMIFS('RESULTS INPUT'!$AI:$AI,'RESULTS INPUT'!$I:$I,$A178,'RESULTS INPUT'!$C:$C,R$4)*(IF($D178="Y",2,1)))*(IF($E178=R$4,2,1))</f>
        <v>0</v>
      </c>
      <c r="S178" s="84">
        <f>(SUMIFS('RESULTS INPUT'!$AI:$AI,'RESULTS INPUT'!$I:$I,$A178,'RESULTS INPUT'!$C:$C,S$4)*(IF($D178="Y",2,1)))*(IF($E178=S$4,2,1))</f>
        <v>0</v>
      </c>
      <c r="T178" s="85">
        <f t="shared" si="69"/>
        <v>0</v>
      </c>
      <c r="U178" s="47">
        <f t="shared" si="68"/>
        <v>18</v>
      </c>
    </row>
    <row r="179" spans="1:21" ht="15.75" thickBot="1" x14ac:dyDescent="0.3">
      <c r="A179" s="17">
        <f>VLOOKUP(U173,'TEAM INPUT'!$A$5:$AM$102,33,FALSE)</f>
        <v>0</v>
      </c>
      <c r="B179" s="67" t="str">
        <f>IFERROR(VLOOKUP($A179,LISTS!$A$3:$C$39,2,FALSE),"")</f>
        <v/>
      </c>
      <c r="C179" s="11" t="str">
        <f>IFERROR(VLOOKUP($A179,LISTS!$A$3:$C$39,3,FALSE),"")</f>
        <v/>
      </c>
      <c r="D179" s="17" t="str">
        <f>IF(_xlfn.XLOOKUP(U173,'TEAM INPUT'!$A$5:$A$102,'TEAM INPUT'!$F$5:$F$102,0)=$A179,"Y","")</f>
        <v>Y</v>
      </c>
      <c r="E179" s="17" t="str">
        <f t="shared" si="70"/>
        <v xml:space="preserve"> - </v>
      </c>
      <c r="G179" s="86">
        <f>(SUMIFS('RESULTS INPUT'!$AI:$AI,'RESULTS INPUT'!$I:$I,$A179,'RESULTS INPUT'!$C:$C,G$4)*(IF($D179="Y",2,1)))*(IF($E179=G$4,2,1))</f>
        <v>0</v>
      </c>
      <c r="H179" s="86">
        <f>(SUMIFS('RESULTS INPUT'!$AI:$AI,'RESULTS INPUT'!$I:$I,$A179,'RESULTS INPUT'!$C:$C,H$4)*(IF($D179="Y",2,1)))*(IF($E179=H$4,2,1))</f>
        <v>0</v>
      </c>
      <c r="I179" s="86">
        <f>(SUMIFS('RESULTS INPUT'!$AI:$AI,'RESULTS INPUT'!$I:$I,$A179,'RESULTS INPUT'!$C:$C,I$4)*(IF($D179="Y",2,1)))*(IF($E179=I$4,2,1))</f>
        <v>0</v>
      </c>
      <c r="J179" s="86">
        <f>(SUMIFS('RESULTS INPUT'!$AI:$AI,'RESULTS INPUT'!$I:$I,$A179,'RESULTS INPUT'!$C:$C,J$4)*(IF($D179="Y",2,1)))*(IF($E179=J$4,2,1))</f>
        <v>0</v>
      </c>
      <c r="K179" s="86">
        <f>(SUMIFS('RESULTS INPUT'!$AI:$AI,'RESULTS INPUT'!$I:$I,$A179,'RESULTS INPUT'!$C:$C,K$4)*(IF($D179="Y",2,1)))*(IF($E179=K$4,2,1))</f>
        <v>0</v>
      </c>
      <c r="L179" s="86">
        <f>(SUMIFS('RESULTS INPUT'!$AI:$AI,'RESULTS INPUT'!$I:$I,$A179,'RESULTS INPUT'!$C:$C,L$4)*(IF($D179="Y",2,1)))*(IF($E179=L$4,2,1))</f>
        <v>0</v>
      </c>
      <c r="M179" s="86">
        <f>(SUMIFS('RESULTS INPUT'!$AI:$AI,'RESULTS INPUT'!$I:$I,$A179,'RESULTS INPUT'!$C:$C,M$4)*(IF($D179="Y",2,1)))*(IF($E179=M$4,2,1))</f>
        <v>0</v>
      </c>
      <c r="N179" s="86">
        <f>(SUMIFS('RESULTS INPUT'!$AI:$AI,'RESULTS INPUT'!$I:$I,$A179,'RESULTS INPUT'!$C:$C,N$4)*(IF($D179="Y",2,1)))*(IF($E179=N$4,2,1))</f>
        <v>0</v>
      </c>
      <c r="O179" s="86">
        <f>(SUMIFS('RESULTS INPUT'!$AI:$AI,'RESULTS INPUT'!$I:$I,$A179,'RESULTS INPUT'!$C:$C,O$4)*(IF($D179="Y",2,1)))*(IF($E179=O$4,2,1))</f>
        <v>0</v>
      </c>
      <c r="P179" s="86">
        <f>(SUMIFS('RESULTS INPUT'!$AI:$AI,'RESULTS INPUT'!$I:$I,$A179,'RESULTS INPUT'!$C:$C,P$4)*(IF($D179="Y",2,1)))*(IF($E179=P$4,2,1))</f>
        <v>0</v>
      </c>
      <c r="Q179" s="86">
        <f>(SUMIFS('RESULTS INPUT'!$AI:$AI,'RESULTS INPUT'!$I:$I,$A179,'RESULTS INPUT'!$C:$C,Q$4)*(IF($D179="Y",2,1)))*(IF($E179=Q$4,2,1))</f>
        <v>0</v>
      </c>
      <c r="R179" s="86">
        <f>(SUMIFS('RESULTS INPUT'!$AI:$AI,'RESULTS INPUT'!$I:$I,$A179,'RESULTS INPUT'!$C:$C,R$4)*(IF($D179="Y",2,1)))*(IF($E179=R$4,2,1))</f>
        <v>0</v>
      </c>
      <c r="S179" s="86">
        <f>(SUMIFS('RESULTS INPUT'!$AI:$AI,'RESULTS INPUT'!$I:$I,$A179,'RESULTS INPUT'!$C:$C,S$4)*(IF($D179="Y",2,1)))*(IF($E179=S$4,2,1))</f>
        <v>0</v>
      </c>
      <c r="T179" s="87">
        <f t="shared" si="69"/>
        <v>0</v>
      </c>
      <c r="U179" s="47">
        <f t="shared" si="68"/>
        <v>18</v>
      </c>
    </row>
    <row r="180" spans="1:21" ht="15.75" thickBot="1" x14ac:dyDescent="0.3">
      <c r="A180" s="38" t="str">
        <f>A173&amp;" - TOTAL SCORE"</f>
        <v xml:space="preserve"> -  - TOTAL SCORE</v>
      </c>
      <c r="B180" s="39"/>
      <c r="C180" s="39"/>
      <c r="D180" s="39"/>
      <c r="E180" s="39"/>
      <c r="G180" s="88">
        <f>SUM(G175:G179)</f>
        <v>0</v>
      </c>
      <c r="H180" s="88">
        <f t="shared" ref="H180:T180" si="71">SUM(H175:H179)</f>
        <v>0</v>
      </c>
      <c r="I180" s="88">
        <f t="shared" si="71"/>
        <v>0</v>
      </c>
      <c r="J180" s="88">
        <f t="shared" si="71"/>
        <v>0</v>
      </c>
      <c r="K180" s="88">
        <f t="shared" si="71"/>
        <v>0</v>
      </c>
      <c r="L180" s="88">
        <f t="shared" si="71"/>
        <v>0</v>
      </c>
      <c r="M180" s="88">
        <f t="shared" si="71"/>
        <v>0</v>
      </c>
      <c r="N180" s="88">
        <f t="shared" si="71"/>
        <v>0</v>
      </c>
      <c r="O180" s="88">
        <f t="shared" si="71"/>
        <v>0</v>
      </c>
      <c r="P180" s="88">
        <f t="shared" si="71"/>
        <v>0</v>
      </c>
      <c r="Q180" s="88">
        <f t="shared" si="71"/>
        <v>0</v>
      </c>
      <c r="R180" s="88">
        <f t="shared" si="71"/>
        <v>0</v>
      </c>
      <c r="S180" s="88">
        <f t="shared" si="71"/>
        <v>0</v>
      </c>
      <c r="T180" s="89">
        <f t="shared" si="71"/>
        <v>0</v>
      </c>
      <c r="U180" s="47">
        <f t="shared" si="68"/>
        <v>18</v>
      </c>
    </row>
    <row r="181" spans="1:21" ht="15.75" thickTop="1" x14ac:dyDescent="0.25"/>
    <row r="183" spans="1:21" ht="15.75" thickBot="1" x14ac:dyDescent="0.3">
      <c r="A183" s="40" t="str">
        <f>UPPER(_xlfn.XLOOKUP(U183,'TEAM INPUT'!$A$5:$A$102,'TEAM INPUT'!$B$5:$B$102,0))</f>
        <v xml:space="preserve"> - </v>
      </c>
      <c r="B183" s="41"/>
      <c r="C183" s="41"/>
      <c r="D183" s="41"/>
      <c r="E183" s="41"/>
      <c r="F183" s="41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47">
        <f>U173+1</f>
        <v>19</v>
      </c>
    </row>
    <row r="184" spans="1:21" ht="30" x14ac:dyDescent="0.25">
      <c r="A184" s="42" t="s">
        <v>76</v>
      </c>
      <c r="B184" s="43" t="s">
        <v>20</v>
      </c>
      <c r="C184" s="44" t="s">
        <v>94</v>
      </c>
      <c r="D184" s="45" t="s">
        <v>93</v>
      </c>
      <c r="E184" s="44" t="s">
        <v>91</v>
      </c>
      <c r="G184" s="80" t="s">
        <v>78</v>
      </c>
      <c r="H184" s="80" t="s">
        <v>79</v>
      </c>
      <c r="I184" s="80" t="s">
        <v>80</v>
      </c>
      <c r="J184" s="80" t="s">
        <v>81</v>
      </c>
      <c r="K184" s="80" t="s">
        <v>82</v>
      </c>
      <c r="L184" s="80" t="s">
        <v>83</v>
      </c>
      <c r="M184" s="80" t="s">
        <v>84</v>
      </c>
      <c r="N184" s="80" t="s">
        <v>85</v>
      </c>
      <c r="O184" s="80" t="s">
        <v>86</v>
      </c>
      <c r="P184" s="80" t="s">
        <v>87</v>
      </c>
      <c r="Q184" s="80" t="s">
        <v>88</v>
      </c>
      <c r="R184" s="80" t="s">
        <v>89</v>
      </c>
      <c r="S184" s="80" t="s">
        <v>90</v>
      </c>
      <c r="T184" s="81" t="s">
        <v>98</v>
      </c>
      <c r="U184" s="47">
        <f>U183</f>
        <v>19</v>
      </c>
    </row>
    <row r="185" spans="1:21" x14ac:dyDescent="0.25">
      <c r="A185" s="11">
        <f>VLOOKUP(U183,'TEAM INPUT'!$A$5:$AM$102,29,FALSE)</f>
        <v>0</v>
      </c>
      <c r="B185" s="67" t="str">
        <f>IFERROR(VLOOKUP($A185,LISTS!$A$3:$C$39,2,FALSE),"")</f>
        <v/>
      </c>
      <c r="C185" s="11" t="str">
        <f>IFERROR(VLOOKUP($A185,LISTS!$A$3:$C$39,3,FALSE),"")</f>
        <v/>
      </c>
      <c r="D185" s="11" t="str">
        <f>IF(_xlfn.XLOOKUP(U183,'TEAM INPUT'!$A$5:$A$102,'TEAM INPUT'!$F$5:$F$102,0)=$A185,"Y","")</f>
        <v>Y</v>
      </c>
      <c r="E185" s="11" t="str">
        <f>_xlfn.XLOOKUP(U183,'TEAM INPUT'!$A$5:$A$102,'TEAM INPUT'!$I$5:$I$102,0)</f>
        <v xml:space="preserve"> - </v>
      </c>
      <c r="G185" s="82">
        <f>(SUMIFS('RESULTS INPUT'!$AI:$AI,'RESULTS INPUT'!$I:$I,$A185,'RESULTS INPUT'!$C:$C,G$4)*(IF($D185="Y",2,1)))*(IF($E185=G$4,2,1))</f>
        <v>0</v>
      </c>
      <c r="H185" s="82">
        <f>(SUMIFS('RESULTS INPUT'!$AI:$AI,'RESULTS INPUT'!$I:$I,$A185,'RESULTS INPUT'!$C:$C,H$4)*(IF($D185="Y",2,1)))*(IF($E185=H$4,2,1))</f>
        <v>0</v>
      </c>
      <c r="I185" s="82">
        <f>(SUMIFS('RESULTS INPUT'!$AI:$AI,'RESULTS INPUT'!$I:$I,$A185,'RESULTS INPUT'!$C:$C,I$4)*(IF($D185="Y",2,1)))*(IF($E185=I$4,2,1))</f>
        <v>0</v>
      </c>
      <c r="J185" s="82">
        <f>(SUMIFS('RESULTS INPUT'!$AI:$AI,'RESULTS INPUT'!$I:$I,$A185,'RESULTS INPUT'!$C:$C,J$4)*(IF($D185="Y",2,1)))*(IF($E185=J$4,2,1))</f>
        <v>0</v>
      </c>
      <c r="K185" s="82">
        <f>(SUMIFS('RESULTS INPUT'!$AI:$AI,'RESULTS INPUT'!$I:$I,$A185,'RESULTS INPUT'!$C:$C,K$4)*(IF($D185="Y",2,1)))*(IF($E185=K$4,2,1))</f>
        <v>0</v>
      </c>
      <c r="L185" s="82">
        <f>(SUMIFS('RESULTS INPUT'!$AI:$AI,'RESULTS INPUT'!$I:$I,$A185,'RESULTS INPUT'!$C:$C,L$4)*(IF($D185="Y",2,1)))*(IF($E185=L$4,2,1))</f>
        <v>0</v>
      </c>
      <c r="M185" s="82">
        <f>(SUMIFS('RESULTS INPUT'!$AI:$AI,'RESULTS INPUT'!$I:$I,$A185,'RESULTS INPUT'!$C:$C,M$4)*(IF($D185="Y",2,1)))*(IF($E185=M$4,2,1))</f>
        <v>0</v>
      </c>
      <c r="N185" s="82">
        <f>(SUMIFS('RESULTS INPUT'!$AI:$AI,'RESULTS INPUT'!$I:$I,$A185,'RESULTS INPUT'!$C:$C,N$4)*(IF($D185="Y",2,1)))*(IF($E185=N$4,2,1))</f>
        <v>0</v>
      </c>
      <c r="O185" s="82">
        <f>(SUMIFS('RESULTS INPUT'!$AI:$AI,'RESULTS INPUT'!$I:$I,$A185,'RESULTS INPUT'!$C:$C,O$4)*(IF($D185="Y",2,1)))*(IF($E185=O$4,2,1))</f>
        <v>0</v>
      </c>
      <c r="P185" s="82">
        <f>(SUMIFS('RESULTS INPUT'!$AI:$AI,'RESULTS INPUT'!$I:$I,$A185,'RESULTS INPUT'!$C:$C,P$4)*(IF($D185="Y",2,1)))*(IF($E185=P$4,2,1))</f>
        <v>0</v>
      </c>
      <c r="Q185" s="82">
        <f>(SUMIFS('RESULTS INPUT'!$AI:$AI,'RESULTS INPUT'!$I:$I,$A185,'RESULTS INPUT'!$C:$C,Q$4)*(IF($D185="Y",2,1)))*(IF($E185=Q$4,2,1))</f>
        <v>0</v>
      </c>
      <c r="R185" s="82">
        <f>(SUMIFS('RESULTS INPUT'!$AI:$AI,'RESULTS INPUT'!$I:$I,$A185,'RESULTS INPUT'!$C:$C,R$4)*(IF($D185="Y",2,1)))*(IF($E185=R$4,2,1))</f>
        <v>0</v>
      </c>
      <c r="S185" s="82">
        <f>(SUMIFS('RESULTS INPUT'!$AI:$AI,'RESULTS INPUT'!$I:$I,$A185,'RESULTS INPUT'!$C:$C,S$4)*(IF($D185="Y",2,1)))*(IF($E185=S$4,2,1))</f>
        <v>0</v>
      </c>
      <c r="T185" s="83">
        <f>SUM(G185:S185)</f>
        <v>0</v>
      </c>
      <c r="U185" s="47">
        <f t="shared" ref="U185:U190" si="72">U184</f>
        <v>19</v>
      </c>
    </row>
    <row r="186" spans="1:21" x14ac:dyDescent="0.25">
      <c r="A186" s="11">
        <f>VLOOKUP(U183,'TEAM INPUT'!$A$5:$AM$102,30,FALSE)</f>
        <v>0</v>
      </c>
      <c r="B186" s="67" t="str">
        <f>IFERROR(VLOOKUP($A186,LISTS!$A$3:$C$39,2,FALSE),"")</f>
        <v/>
      </c>
      <c r="C186" s="11" t="str">
        <f>IFERROR(VLOOKUP($A186,LISTS!$A$3:$C$39,3,FALSE),"")</f>
        <v/>
      </c>
      <c r="D186" s="11" t="str">
        <f>IF(_xlfn.XLOOKUP(U183,'TEAM INPUT'!$A$5:$A$102,'TEAM INPUT'!$F$5:$F$102,0)=$A186,"Y","")</f>
        <v>Y</v>
      </c>
      <c r="E186" s="11" t="str">
        <f>E185</f>
        <v xml:space="preserve"> - </v>
      </c>
      <c r="G186" s="84">
        <f>(SUMIFS('RESULTS INPUT'!$AI:$AI,'RESULTS INPUT'!$I:$I,$A186,'RESULTS INPUT'!$C:$C,G$4)*(IF($D186="Y",2,1)))*(IF($E186=G$4,2,1))</f>
        <v>0</v>
      </c>
      <c r="H186" s="84">
        <f>(SUMIFS('RESULTS INPUT'!$AI:$AI,'RESULTS INPUT'!$I:$I,$A186,'RESULTS INPUT'!$C:$C,H$4)*(IF($D186="Y",2,1)))*(IF($E186=H$4,2,1))</f>
        <v>0</v>
      </c>
      <c r="I186" s="84">
        <f>(SUMIFS('RESULTS INPUT'!$AI:$AI,'RESULTS INPUT'!$I:$I,$A186,'RESULTS INPUT'!$C:$C,I$4)*(IF($D186="Y",2,1)))*(IF($E186=I$4,2,1))</f>
        <v>0</v>
      </c>
      <c r="J186" s="84">
        <f>(SUMIFS('RESULTS INPUT'!$AI:$AI,'RESULTS INPUT'!$I:$I,$A186,'RESULTS INPUT'!$C:$C,J$4)*(IF($D186="Y",2,1)))*(IF($E186=J$4,2,1))</f>
        <v>0</v>
      </c>
      <c r="K186" s="84">
        <f>(SUMIFS('RESULTS INPUT'!$AI:$AI,'RESULTS INPUT'!$I:$I,$A186,'RESULTS INPUT'!$C:$C,K$4)*(IF($D186="Y",2,1)))*(IF($E186=K$4,2,1))</f>
        <v>0</v>
      </c>
      <c r="L186" s="84">
        <f>(SUMIFS('RESULTS INPUT'!$AI:$AI,'RESULTS INPUT'!$I:$I,$A186,'RESULTS INPUT'!$C:$C,L$4)*(IF($D186="Y",2,1)))*(IF($E186=L$4,2,1))</f>
        <v>0</v>
      </c>
      <c r="M186" s="84">
        <f>(SUMIFS('RESULTS INPUT'!$AI:$AI,'RESULTS INPUT'!$I:$I,$A186,'RESULTS INPUT'!$C:$C,M$4)*(IF($D186="Y",2,1)))*(IF($E186=M$4,2,1))</f>
        <v>0</v>
      </c>
      <c r="N186" s="84">
        <f>(SUMIFS('RESULTS INPUT'!$AI:$AI,'RESULTS INPUT'!$I:$I,$A186,'RESULTS INPUT'!$C:$C,N$4)*(IF($D186="Y",2,1)))*(IF($E186=N$4,2,1))</f>
        <v>0</v>
      </c>
      <c r="O186" s="84">
        <f>(SUMIFS('RESULTS INPUT'!$AI:$AI,'RESULTS INPUT'!$I:$I,$A186,'RESULTS INPUT'!$C:$C,O$4)*(IF($D186="Y",2,1)))*(IF($E186=O$4,2,1))</f>
        <v>0</v>
      </c>
      <c r="P186" s="84">
        <f>(SUMIFS('RESULTS INPUT'!$AI:$AI,'RESULTS INPUT'!$I:$I,$A186,'RESULTS INPUT'!$C:$C,P$4)*(IF($D186="Y",2,1)))*(IF($E186=P$4,2,1))</f>
        <v>0</v>
      </c>
      <c r="Q186" s="84">
        <f>(SUMIFS('RESULTS INPUT'!$AI:$AI,'RESULTS INPUT'!$I:$I,$A186,'RESULTS INPUT'!$C:$C,Q$4)*(IF($D186="Y",2,1)))*(IF($E186=Q$4,2,1))</f>
        <v>0</v>
      </c>
      <c r="R186" s="84">
        <f>(SUMIFS('RESULTS INPUT'!$AI:$AI,'RESULTS INPUT'!$I:$I,$A186,'RESULTS INPUT'!$C:$C,R$4)*(IF($D186="Y",2,1)))*(IF($E186=R$4,2,1))</f>
        <v>0</v>
      </c>
      <c r="S186" s="84">
        <f>(SUMIFS('RESULTS INPUT'!$AI:$AI,'RESULTS INPUT'!$I:$I,$A186,'RESULTS INPUT'!$C:$C,S$4)*(IF($D186="Y",2,1)))*(IF($E186=S$4,2,1))</f>
        <v>0</v>
      </c>
      <c r="T186" s="85">
        <f t="shared" ref="T186:T189" si="73">SUM(G186:S186)</f>
        <v>0</v>
      </c>
      <c r="U186" s="47">
        <f t="shared" si="72"/>
        <v>19</v>
      </c>
    </row>
    <row r="187" spans="1:21" x14ac:dyDescent="0.25">
      <c r="A187" s="11">
        <f>VLOOKUP(U183,'TEAM INPUT'!$A$5:$AM$102,31,FALSE)</f>
        <v>0</v>
      </c>
      <c r="B187" s="67" t="str">
        <f>IFERROR(VLOOKUP($A187,LISTS!$A$3:$C$39,2,FALSE),"")</f>
        <v/>
      </c>
      <c r="C187" s="11" t="str">
        <f>IFERROR(VLOOKUP($A187,LISTS!$A$3:$C$39,3,FALSE),"")</f>
        <v/>
      </c>
      <c r="D187" s="11" t="str">
        <f>IF(_xlfn.XLOOKUP(U183,'TEAM INPUT'!$A$5:$A$102,'TEAM INPUT'!$F$5:$F$102,0)=$A187,"Y","")</f>
        <v>Y</v>
      </c>
      <c r="E187" s="11" t="str">
        <f t="shared" ref="E187:E189" si="74">E186</f>
        <v xml:space="preserve"> - </v>
      </c>
      <c r="G187" s="84">
        <f>(SUMIFS('RESULTS INPUT'!$AI:$AI,'RESULTS INPUT'!$I:$I,$A187,'RESULTS INPUT'!$C:$C,G$4)*(IF($D187="Y",2,1)))*(IF($E187=G$4,2,1))</f>
        <v>0</v>
      </c>
      <c r="H187" s="84">
        <f>(SUMIFS('RESULTS INPUT'!$AI:$AI,'RESULTS INPUT'!$I:$I,$A187,'RESULTS INPUT'!$C:$C,H$4)*(IF($D187="Y",2,1)))*(IF($E187=H$4,2,1))</f>
        <v>0</v>
      </c>
      <c r="I187" s="84">
        <f>(SUMIFS('RESULTS INPUT'!$AI:$AI,'RESULTS INPUT'!$I:$I,$A187,'RESULTS INPUT'!$C:$C,I$4)*(IF($D187="Y",2,1)))*(IF($E187=I$4,2,1))</f>
        <v>0</v>
      </c>
      <c r="J187" s="84">
        <f>(SUMIFS('RESULTS INPUT'!$AI:$AI,'RESULTS INPUT'!$I:$I,$A187,'RESULTS INPUT'!$C:$C,J$4)*(IF($D187="Y",2,1)))*(IF($E187=J$4,2,1))</f>
        <v>0</v>
      </c>
      <c r="K187" s="84">
        <f>(SUMIFS('RESULTS INPUT'!$AI:$AI,'RESULTS INPUT'!$I:$I,$A187,'RESULTS INPUT'!$C:$C,K$4)*(IF($D187="Y",2,1)))*(IF($E187=K$4,2,1))</f>
        <v>0</v>
      </c>
      <c r="L187" s="84">
        <f>(SUMIFS('RESULTS INPUT'!$AI:$AI,'RESULTS INPUT'!$I:$I,$A187,'RESULTS INPUT'!$C:$C,L$4)*(IF($D187="Y",2,1)))*(IF($E187=L$4,2,1))</f>
        <v>0</v>
      </c>
      <c r="M187" s="84">
        <f>(SUMIFS('RESULTS INPUT'!$AI:$AI,'RESULTS INPUT'!$I:$I,$A187,'RESULTS INPUT'!$C:$C,M$4)*(IF($D187="Y",2,1)))*(IF($E187=M$4,2,1))</f>
        <v>0</v>
      </c>
      <c r="N187" s="84">
        <f>(SUMIFS('RESULTS INPUT'!$AI:$AI,'RESULTS INPUT'!$I:$I,$A187,'RESULTS INPUT'!$C:$C,N$4)*(IF($D187="Y",2,1)))*(IF($E187=N$4,2,1))</f>
        <v>0</v>
      </c>
      <c r="O187" s="84">
        <f>(SUMIFS('RESULTS INPUT'!$AI:$AI,'RESULTS INPUT'!$I:$I,$A187,'RESULTS INPUT'!$C:$C,O$4)*(IF($D187="Y",2,1)))*(IF($E187=O$4,2,1))</f>
        <v>0</v>
      </c>
      <c r="P187" s="84">
        <f>(SUMIFS('RESULTS INPUT'!$AI:$AI,'RESULTS INPUT'!$I:$I,$A187,'RESULTS INPUT'!$C:$C,P$4)*(IF($D187="Y",2,1)))*(IF($E187=P$4,2,1))</f>
        <v>0</v>
      </c>
      <c r="Q187" s="84">
        <f>(SUMIFS('RESULTS INPUT'!$AI:$AI,'RESULTS INPUT'!$I:$I,$A187,'RESULTS INPUT'!$C:$C,Q$4)*(IF($D187="Y",2,1)))*(IF($E187=Q$4,2,1))</f>
        <v>0</v>
      </c>
      <c r="R187" s="84">
        <f>(SUMIFS('RESULTS INPUT'!$AI:$AI,'RESULTS INPUT'!$I:$I,$A187,'RESULTS INPUT'!$C:$C,R$4)*(IF($D187="Y",2,1)))*(IF($E187=R$4,2,1))</f>
        <v>0</v>
      </c>
      <c r="S187" s="84">
        <f>(SUMIFS('RESULTS INPUT'!$AI:$AI,'RESULTS INPUT'!$I:$I,$A187,'RESULTS INPUT'!$C:$C,S$4)*(IF($D187="Y",2,1)))*(IF($E187=S$4,2,1))</f>
        <v>0</v>
      </c>
      <c r="T187" s="85">
        <f t="shared" si="73"/>
        <v>0</v>
      </c>
      <c r="U187" s="47">
        <f t="shared" si="72"/>
        <v>19</v>
      </c>
    </row>
    <row r="188" spans="1:21" x14ac:dyDescent="0.25">
      <c r="A188" s="11">
        <f>VLOOKUP(U183,'TEAM INPUT'!$A$5:$AM$102,32,FALSE)</f>
        <v>0</v>
      </c>
      <c r="B188" s="67" t="str">
        <f>IFERROR(VLOOKUP($A188,LISTS!$A$3:$C$39,2,FALSE),"")</f>
        <v/>
      </c>
      <c r="C188" s="11" t="str">
        <f>IFERROR(VLOOKUP($A188,LISTS!$A$3:$C$39,3,FALSE),"")</f>
        <v/>
      </c>
      <c r="D188" s="11" t="str">
        <f>IF(_xlfn.XLOOKUP(U183,'TEAM INPUT'!$A$5:$A$102,'TEAM INPUT'!$F$5:$F$102,0)=$A188,"Y","")</f>
        <v>Y</v>
      </c>
      <c r="E188" s="11" t="str">
        <f t="shared" si="74"/>
        <v xml:space="preserve"> - </v>
      </c>
      <c r="G188" s="84">
        <f>(SUMIFS('RESULTS INPUT'!$AI:$AI,'RESULTS INPUT'!$I:$I,$A188,'RESULTS INPUT'!$C:$C,G$4)*(IF($D188="Y",2,1)))*(IF($E188=G$4,2,1))</f>
        <v>0</v>
      </c>
      <c r="H188" s="84">
        <f>(SUMIFS('RESULTS INPUT'!$AI:$AI,'RESULTS INPUT'!$I:$I,$A188,'RESULTS INPUT'!$C:$C,H$4)*(IF($D188="Y",2,1)))*(IF($E188=H$4,2,1))</f>
        <v>0</v>
      </c>
      <c r="I188" s="84">
        <f>(SUMIFS('RESULTS INPUT'!$AI:$AI,'RESULTS INPUT'!$I:$I,$A188,'RESULTS INPUT'!$C:$C,I$4)*(IF($D188="Y",2,1)))*(IF($E188=I$4,2,1))</f>
        <v>0</v>
      </c>
      <c r="J188" s="84">
        <f>(SUMIFS('RESULTS INPUT'!$AI:$AI,'RESULTS INPUT'!$I:$I,$A188,'RESULTS INPUT'!$C:$C,J$4)*(IF($D188="Y",2,1)))*(IF($E188=J$4,2,1))</f>
        <v>0</v>
      </c>
      <c r="K188" s="84">
        <f>(SUMIFS('RESULTS INPUT'!$AI:$AI,'RESULTS INPUT'!$I:$I,$A188,'RESULTS INPUT'!$C:$C,K$4)*(IF($D188="Y",2,1)))*(IF($E188=K$4,2,1))</f>
        <v>0</v>
      </c>
      <c r="L188" s="84">
        <f>(SUMIFS('RESULTS INPUT'!$AI:$AI,'RESULTS INPUT'!$I:$I,$A188,'RESULTS INPUT'!$C:$C,L$4)*(IF($D188="Y",2,1)))*(IF($E188=L$4,2,1))</f>
        <v>0</v>
      </c>
      <c r="M188" s="84">
        <f>(SUMIFS('RESULTS INPUT'!$AI:$AI,'RESULTS INPUT'!$I:$I,$A188,'RESULTS INPUT'!$C:$C,M$4)*(IF($D188="Y",2,1)))*(IF($E188=M$4,2,1))</f>
        <v>0</v>
      </c>
      <c r="N188" s="84">
        <f>(SUMIFS('RESULTS INPUT'!$AI:$AI,'RESULTS INPUT'!$I:$I,$A188,'RESULTS INPUT'!$C:$C,N$4)*(IF($D188="Y",2,1)))*(IF($E188=N$4,2,1))</f>
        <v>0</v>
      </c>
      <c r="O188" s="84">
        <f>(SUMIFS('RESULTS INPUT'!$AI:$AI,'RESULTS INPUT'!$I:$I,$A188,'RESULTS INPUT'!$C:$C,O$4)*(IF($D188="Y",2,1)))*(IF($E188=O$4,2,1))</f>
        <v>0</v>
      </c>
      <c r="P188" s="84">
        <f>(SUMIFS('RESULTS INPUT'!$AI:$AI,'RESULTS INPUT'!$I:$I,$A188,'RESULTS INPUT'!$C:$C,P$4)*(IF($D188="Y",2,1)))*(IF($E188=P$4,2,1))</f>
        <v>0</v>
      </c>
      <c r="Q188" s="84">
        <f>(SUMIFS('RESULTS INPUT'!$AI:$AI,'RESULTS INPUT'!$I:$I,$A188,'RESULTS INPUT'!$C:$C,Q$4)*(IF($D188="Y",2,1)))*(IF($E188=Q$4,2,1))</f>
        <v>0</v>
      </c>
      <c r="R188" s="84">
        <f>(SUMIFS('RESULTS INPUT'!$AI:$AI,'RESULTS INPUT'!$I:$I,$A188,'RESULTS INPUT'!$C:$C,R$4)*(IF($D188="Y",2,1)))*(IF($E188=R$4,2,1))</f>
        <v>0</v>
      </c>
      <c r="S188" s="84">
        <f>(SUMIFS('RESULTS INPUT'!$AI:$AI,'RESULTS INPUT'!$I:$I,$A188,'RESULTS INPUT'!$C:$C,S$4)*(IF($D188="Y",2,1)))*(IF($E188=S$4,2,1))</f>
        <v>0</v>
      </c>
      <c r="T188" s="85">
        <f t="shared" si="73"/>
        <v>0</v>
      </c>
      <c r="U188" s="47">
        <f t="shared" si="72"/>
        <v>19</v>
      </c>
    </row>
    <row r="189" spans="1:21" ht="15.75" thickBot="1" x14ac:dyDescent="0.3">
      <c r="A189" s="17">
        <f>VLOOKUP(U183,'TEAM INPUT'!$A$5:$AM$102,33,FALSE)</f>
        <v>0</v>
      </c>
      <c r="B189" s="67" t="str">
        <f>IFERROR(VLOOKUP($A189,LISTS!$A$3:$C$39,2,FALSE),"")</f>
        <v/>
      </c>
      <c r="C189" s="11" t="str">
        <f>IFERROR(VLOOKUP($A189,LISTS!$A$3:$C$39,3,FALSE),"")</f>
        <v/>
      </c>
      <c r="D189" s="17" t="str">
        <f>IF(_xlfn.XLOOKUP(U183,'TEAM INPUT'!$A$5:$A$102,'TEAM INPUT'!$F$5:$F$102,0)=$A189,"Y","")</f>
        <v>Y</v>
      </c>
      <c r="E189" s="17" t="str">
        <f t="shared" si="74"/>
        <v xml:space="preserve"> - </v>
      </c>
      <c r="G189" s="86">
        <f>(SUMIFS('RESULTS INPUT'!$AI:$AI,'RESULTS INPUT'!$I:$I,$A189,'RESULTS INPUT'!$C:$C,G$4)*(IF($D189="Y",2,1)))*(IF($E189=G$4,2,1))</f>
        <v>0</v>
      </c>
      <c r="H189" s="86">
        <f>(SUMIFS('RESULTS INPUT'!$AI:$AI,'RESULTS INPUT'!$I:$I,$A189,'RESULTS INPUT'!$C:$C,H$4)*(IF($D189="Y",2,1)))*(IF($E189=H$4,2,1))</f>
        <v>0</v>
      </c>
      <c r="I189" s="86">
        <f>(SUMIFS('RESULTS INPUT'!$AI:$AI,'RESULTS INPUT'!$I:$I,$A189,'RESULTS INPUT'!$C:$C,I$4)*(IF($D189="Y",2,1)))*(IF($E189=I$4,2,1))</f>
        <v>0</v>
      </c>
      <c r="J189" s="86">
        <f>(SUMIFS('RESULTS INPUT'!$AI:$AI,'RESULTS INPUT'!$I:$I,$A189,'RESULTS INPUT'!$C:$C,J$4)*(IF($D189="Y",2,1)))*(IF($E189=J$4,2,1))</f>
        <v>0</v>
      </c>
      <c r="K189" s="86">
        <f>(SUMIFS('RESULTS INPUT'!$AI:$AI,'RESULTS INPUT'!$I:$I,$A189,'RESULTS INPUT'!$C:$C,K$4)*(IF($D189="Y",2,1)))*(IF($E189=K$4,2,1))</f>
        <v>0</v>
      </c>
      <c r="L189" s="86">
        <f>(SUMIFS('RESULTS INPUT'!$AI:$AI,'RESULTS INPUT'!$I:$I,$A189,'RESULTS INPUT'!$C:$C,L$4)*(IF($D189="Y",2,1)))*(IF($E189=L$4,2,1))</f>
        <v>0</v>
      </c>
      <c r="M189" s="86">
        <f>(SUMIFS('RESULTS INPUT'!$AI:$AI,'RESULTS INPUT'!$I:$I,$A189,'RESULTS INPUT'!$C:$C,M$4)*(IF($D189="Y",2,1)))*(IF($E189=M$4,2,1))</f>
        <v>0</v>
      </c>
      <c r="N189" s="86">
        <f>(SUMIFS('RESULTS INPUT'!$AI:$AI,'RESULTS INPUT'!$I:$I,$A189,'RESULTS INPUT'!$C:$C,N$4)*(IF($D189="Y",2,1)))*(IF($E189=N$4,2,1))</f>
        <v>0</v>
      </c>
      <c r="O189" s="86">
        <f>(SUMIFS('RESULTS INPUT'!$AI:$AI,'RESULTS INPUT'!$I:$I,$A189,'RESULTS INPUT'!$C:$C,O$4)*(IF($D189="Y",2,1)))*(IF($E189=O$4,2,1))</f>
        <v>0</v>
      </c>
      <c r="P189" s="86">
        <f>(SUMIFS('RESULTS INPUT'!$AI:$AI,'RESULTS INPUT'!$I:$I,$A189,'RESULTS INPUT'!$C:$C,P$4)*(IF($D189="Y",2,1)))*(IF($E189=P$4,2,1))</f>
        <v>0</v>
      </c>
      <c r="Q189" s="86">
        <f>(SUMIFS('RESULTS INPUT'!$AI:$AI,'RESULTS INPUT'!$I:$I,$A189,'RESULTS INPUT'!$C:$C,Q$4)*(IF($D189="Y",2,1)))*(IF($E189=Q$4,2,1))</f>
        <v>0</v>
      </c>
      <c r="R189" s="86">
        <f>(SUMIFS('RESULTS INPUT'!$AI:$AI,'RESULTS INPUT'!$I:$I,$A189,'RESULTS INPUT'!$C:$C,R$4)*(IF($D189="Y",2,1)))*(IF($E189=R$4,2,1))</f>
        <v>0</v>
      </c>
      <c r="S189" s="86">
        <f>(SUMIFS('RESULTS INPUT'!$AI:$AI,'RESULTS INPUT'!$I:$I,$A189,'RESULTS INPUT'!$C:$C,S$4)*(IF($D189="Y",2,1)))*(IF($E189=S$4,2,1))</f>
        <v>0</v>
      </c>
      <c r="T189" s="87">
        <f t="shared" si="73"/>
        <v>0</v>
      </c>
      <c r="U189" s="47">
        <f t="shared" si="72"/>
        <v>19</v>
      </c>
    </row>
    <row r="190" spans="1:21" ht="15.75" thickBot="1" x14ac:dyDescent="0.3">
      <c r="A190" s="38" t="str">
        <f>A183&amp;" - TOTAL SCORE"</f>
        <v xml:space="preserve"> -  - TOTAL SCORE</v>
      </c>
      <c r="B190" s="39"/>
      <c r="C190" s="39"/>
      <c r="D190" s="39"/>
      <c r="E190" s="39"/>
      <c r="G190" s="88">
        <f>SUM(G185:G189)</f>
        <v>0</v>
      </c>
      <c r="H190" s="88">
        <f t="shared" ref="H190:T190" si="75">SUM(H185:H189)</f>
        <v>0</v>
      </c>
      <c r="I190" s="88">
        <f t="shared" si="75"/>
        <v>0</v>
      </c>
      <c r="J190" s="88">
        <f t="shared" si="75"/>
        <v>0</v>
      </c>
      <c r="K190" s="88">
        <f t="shared" si="75"/>
        <v>0</v>
      </c>
      <c r="L190" s="88">
        <f t="shared" si="75"/>
        <v>0</v>
      </c>
      <c r="M190" s="88">
        <f t="shared" si="75"/>
        <v>0</v>
      </c>
      <c r="N190" s="88">
        <f t="shared" si="75"/>
        <v>0</v>
      </c>
      <c r="O190" s="88">
        <f t="shared" si="75"/>
        <v>0</v>
      </c>
      <c r="P190" s="88">
        <f t="shared" si="75"/>
        <v>0</v>
      </c>
      <c r="Q190" s="88">
        <f t="shared" si="75"/>
        <v>0</v>
      </c>
      <c r="R190" s="88">
        <f t="shared" si="75"/>
        <v>0</v>
      </c>
      <c r="S190" s="88">
        <f t="shared" si="75"/>
        <v>0</v>
      </c>
      <c r="T190" s="89">
        <f t="shared" si="75"/>
        <v>0</v>
      </c>
      <c r="U190" s="47">
        <f t="shared" si="72"/>
        <v>19</v>
      </c>
    </row>
    <row r="191" spans="1:21" ht="15.75" thickTop="1" x14ac:dyDescent="0.25"/>
    <row r="193" spans="1:21" ht="15.75" thickBot="1" x14ac:dyDescent="0.3">
      <c r="A193" s="40" t="str">
        <f>UPPER(_xlfn.XLOOKUP(U193,'TEAM INPUT'!$A$5:$A$102,'TEAM INPUT'!$B$5:$B$102,0))</f>
        <v xml:space="preserve"> - </v>
      </c>
      <c r="B193" s="41"/>
      <c r="C193" s="41"/>
      <c r="D193" s="41"/>
      <c r="E193" s="41"/>
      <c r="F193" s="41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47">
        <f>U183+1</f>
        <v>20</v>
      </c>
    </row>
    <row r="194" spans="1:21" ht="30" x14ac:dyDescent="0.25">
      <c r="A194" s="42" t="s">
        <v>76</v>
      </c>
      <c r="B194" s="43" t="s">
        <v>20</v>
      </c>
      <c r="C194" s="44" t="s">
        <v>94</v>
      </c>
      <c r="D194" s="45" t="s">
        <v>93</v>
      </c>
      <c r="E194" s="44" t="s">
        <v>91</v>
      </c>
      <c r="G194" s="80" t="s">
        <v>78</v>
      </c>
      <c r="H194" s="80" t="s">
        <v>79</v>
      </c>
      <c r="I194" s="80" t="s">
        <v>80</v>
      </c>
      <c r="J194" s="80" t="s">
        <v>81</v>
      </c>
      <c r="K194" s="80" t="s">
        <v>82</v>
      </c>
      <c r="L194" s="80" t="s">
        <v>83</v>
      </c>
      <c r="M194" s="80" t="s">
        <v>84</v>
      </c>
      <c r="N194" s="80" t="s">
        <v>85</v>
      </c>
      <c r="O194" s="80" t="s">
        <v>86</v>
      </c>
      <c r="P194" s="80" t="s">
        <v>87</v>
      </c>
      <c r="Q194" s="80" t="s">
        <v>88</v>
      </c>
      <c r="R194" s="80" t="s">
        <v>89</v>
      </c>
      <c r="S194" s="80" t="s">
        <v>90</v>
      </c>
      <c r="T194" s="81" t="s">
        <v>98</v>
      </c>
      <c r="U194" s="47">
        <f>U193</f>
        <v>20</v>
      </c>
    </row>
    <row r="195" spans="1:21" x14ac:dyDescent="0.25">
      <c r="A195" s="11">
        <f>VLOOKUP(U193,'TEAM INPUT'!$A$5:$AM$102,29,FALSE)</f>
        <v>0</v>
      </c>
      <c r="B195" s="67" t="str">
        <f>IFERROR(VLOOKUP($A195,LISTS!$A$3:$C$39,2,FALSE),"")</f>
        <v/>
      </c>
      <c r="C195" s="11" t="str">
        <f>IFERROR(VLOOKUP($A195,LISTS!$A$3:$C$39,3,FALSE),"")</f>
        <v/>
      </c>
      <c r="D195" s="11" t="str">
        <f>IF(_xlfn.XLOOKUP(U193,'TEAM INPUT'!$A$5:$A$102,'TEAM INPUT'!$F$5:$F$102,0)=$A195,"Y","")</f>
        <v>Y</v>
      </c>
      <c r="E195" s="11" t="str">
        <f>_xlfn.XLOOKUP(U193,'TEAM INPUT'!$A$5:$A$102,'TEAM INPUT'!$I$5:$I$102,0)</f>
        <v xml:space="preserve"> - </v>
      </c>
      <c r="G195" s="82">
        <f>(SUMIFS('RESULTS INPUT'!$AI:$AI,'RESULTS INPUT'!$I:$I,$A195,'RESULTS INPUT'!$C:$C,G$4)*(IF($D195="Y",2,1)))*(IF($E195=G$4,2,1))</f>
        <v>0</v>
      </c>
      <c r="H195" s="82">
        <f>(SUMIFS('RESULTS INPUT'!$AI:$AI,'RESULTS INPUT'!$I:$I,$A195,'RESULTS INPUT'!$C:$C,H$4)*(IF($D195="Y",2,1)))*(IF($E195=H$4,2,1))</f>
        <v>0</v>
      </c>
      <c r="I195" s="82">
        <f>(SUMIFS('RESULTS INPUT'!$AI:$AI,'RESULTS INPUT'!$I:$I,$A195,'RESULTS INPUT'!$C:$C,I$4)*(IF($D195="Y",2,1)))*(IF($E195=I$4,2,1))</f>
        <v>0</v>
      </c>
      <c r="J195" s="82">
        <f>(SUMIFS('RESULTS INPUT'!$AI:$AI,'RESULTS INPUT'!$I:$I,$A195,'RESULTS INPUT'!$C:$C,J$4)*(IF($D195="Y",2,1)))*(IF($E195=J$4,2,1))</f>
        <v>0</v>
      </c>
      <c r="K195" s="82">
        <f>(SUMIFS('RESULTS INPUT'!$AI:$AI,'RESULTS INPUT'!$I:$I,$A195,'RESULTS INPUT'!$C:$C,K$4)*(IF($D195="Y",2,1)))*(IF($E195=K$4,2,1))</f>
        <v>0</v>
      </c>
      <c r="L195" s="82">
        <f>(SUMIFS('RESULTS INPUT'!$AI:$AI,'RESULTS INPUT'!$I:$I,$A195,'RESULTS INPUT'!$C:$C,L$4)*(IF($D195="Y",2,1)))*(IF($E195=L$4,2,1))</f>
        <v>0</v>
      </c>
      <c r="M195" s="82">
        <f>(SUMIFS('RESULTS INPUT'!$AI:$AI,'RESULTS INPUT'!$I:$I,$A195,'RESULTS INPUT'!$C:$C,M$4)*(IF($D195="Y",2,1)))*(IF($E195=M$4,2,1))</f>
        <v>0</v>
      </c>
      <c r="N195" s="82">
        <f>(SUMIFS('RESULTS INPUT'!$AI:$AI,'RESULTS INPUT'!$I:$I,$A195,'RESULTS INPUT'!$C:$C,N$4)*(IF($D195="Y",2,1)))*(IF($E195=N$4,2,1))</f>
        <v>0</v>
      </c>
      <c r="O195" s="82">
        <f>(SUMIFS('RESULTS INPUT'!$AI:$AI,'RESULTS INPUT'!$I:$I,$A195,'RESULTS INPUT'!$C:$C,O$4)*(IF($D195="Y",2,1)))*(IF($E195=O$4,2,1))</f>
        <v>0</v>
      </c>
      <c r="P195" s="82">
        <f>(SUMIFS('RESULTS INPUT'!$AI:$AI,'RESULTS INPUT'!$I:$I,$A195,'RESULTS INPUT'!$C:$C,P$4)*(IF($D195="Y",2,1)))*(IF($E195=P$4,2,1))</f>
        <v>0</v>
      </c>
      <c r="Q195" s="82">
        <f>(SUMIFS('RESULTS INPUT'!$AI:$AI,'RESULTS INPUT'!$I:$I,$A195,'RESULTS INPUT'!$C:$C,Q$4)*(IF($D195="Y",2,1)))*(IF($E195=Q$4,2,1))</f>
        <v>0</v>
      </c>
      <c r="R195" s="82">
        <f>(SUMIFS('RESULTS INPUT'!$AI:$AI,'RESULTS INPUT'!$I:$I,$A195,'RESULTS INPUT'!$C:$C,R$4)*(IF($D195="Y",2,1)))*(IF($E195=R$4,2,1))</f>
        <v>0</v>
      </c>
      <c r="S195" s="82">
        <f>(SUMIFS('RESULTS INPUT'!$AI:$AI,'RESULTS INPUT'!$I:$I,$A195,'RESULTS INPUT'!$C:$C,S$4)*(IF($D195="Y",2,1)))*(IF($E195=S$4,2,1))</f>
        <v>0</v>
      </c>
      <c r="T195" s="83">
        <f>SUM(G195:S195)</f>
        <v>0</v>
      </c>
      <c r="U195" s="47">
        <f t="shared" ref="U195:U200" si="76">U194</f>
        <v>20</v>
      </c>
    </row>
    <row r="196" spans="1:21" x14ac:dyDescent="0.25">
      <c r="A196" s="11">
        <f>VLOOKUP(U193,'TEAM INPUT'!$A$5:$AM$102,30,FALSE)</f>
        <v>0</v>
      </c>
      <c r="B196" s="67" t="str">
        <f>IFERROR(VLOOKUP($A196,LISTS!$A$3:$C$39,2,FALSE),"")</f>
        <v/>
      </c>
      <c r="C196" s="11" t="str">
        <f>IFERROR(VLOOKUP($A196,LISTS!$A$3:$C$39,3,FALSE),"")</f>
        <v/>
      </c>
      <c r="D196" s="11" t="str">
        <f>IF(_xlfn.XLOOKUP(U193,'TEAM INPUT'!$A$5:$A$102,'TEAM INPUT'!$F$5:$F$102,0)=$A196,"Y","")</f>
        <v>Y</v>
      </c>
      <c r="E196" s="11" t="str">
        <f>E195</f>
        <v xml:space="preserve"> - </v>
      </c>
      <c r="G196" s="84">
        <f>(SUMIFS('RESULTS INPUT'!$AI:$AI,'RESULTS INPUT'!$I:$I,$A196,'RESULTS INPUT'!$C:$C,G$4)*(IF($D196="Y",2,1)))*(IF($E196=G$4,2,1))</f>
        <v>0</v>
      </c>
      <c r="H196" s="84">
        <f>(SUMIFS('RESULTS INPUT'!$AI:$AI,'RESULTS INPUT'!$I:$I,$A196,'RESULTS INPUT'!$C:$C,H$4)*(IF($D196="Y",2,1)))*(IF($E196=H$4,2,1))</f>
        <v>0</v>
      </c>
      <c r="I196" s="84">
        <f>(SUMIFS('RESULTS INPUT'!$AI:$AI,'RESULTS INPUT'!$I:$I,$A196,'RESULTS INPUT'!$C:$C,I$4)*(IF($D196="Y",2,1)))*(IF($E196=I$4,2,1))</f>
        <v>0</v>
      </c>
      <c r="J196" s="84">
        <f>(SUMIFS('RESULTS INPUT'!$AI:$AI,'RESULTS INPUT'!$I:$I,$A196,'RESULTS INPUT'!$C:$C,J$4)*(IF($D196="Y",2,1)))*(IF($E196=J$4,2,1))</f>
        <v>0</v>
      </c>
      <c r="K196" s="84">
        <f>(SUMIFS('RESULTS INPUT'!$AI:$AI,'RESULTS INPUT'!$I:$I,$A196,'RESULTS INPUT'!$C:$C,K$4)*(IF($D196="Y",2,1)))*(IF($E196=K$4,2,1))</f>
        <v>0</v>
      </c>
      <c r="L196" s="84">
        <f>(SUMIFS('RESULTS INPUT'!$AI:$AI,'RESULTS INPUT'!$I:$I,$A196,'RESULTS INPUT'!$C:$C,L$4)*(IF($D196="Y",2,1)))*(IF($E196=L$4,2,1))</f>
        <v>0</v>
      </c>
      <c r="M196" s="84">
        <f>(SUMIFS('RESULTS INPUT'!$AI:$AI,'RESULTS INPUT'!$I:$I,$A196,'RESULTS INPUT'!$C:$C,M$4)*(IF($D196="Y",2,1)))*(IF($E196=M$4,2,1))</f>
        <v>0</v>
      </c>
      <c r="N196" s="84">
        <f>(SUMIFS('RESULTS INPUT'!$AI:$AI,'RESULTS INPUT'!$I:$I,$A196,'RESULTS INPUT'!$C:$C,N$4)*(IF($D196="Y",2,1)))*(IF($E196=N$4,2,1))</f>
        <v>0</v>
      </c>
      <c r="O196" s="84">
        <f>(SUMIFS('RESULTS INPUT'!$AI:$AI,'RESULTS INPUT'!$I:$I,$A196,'RESULTS INPUT'!$C:$C,O$4)*(IF($D196="Y",2,1)))*(IF($E196=O$4,2,1))</f>
        <v>0</v>
      </c>
      <c r="P196" s="84">
        <f>(SUMIFS('RESULTS INPUT'!$AI:$AI,'RESULTS INPUT'!$I:$I,$A196,'RESULTS INPUT'!$C:$C,P$4)*(IF($D196="Y",2,1)))*(IF($E196=P$4,2,1))</f>
        <v>0</v>
      </c>
      <c r="Q196" s="84">
        <f>(SUMIFS('RESULTS INPUT'!$AI:$AI,'RESULTS INPUT'!$I:$I,$A196,'RESULTS INPUT'!$C:$C,Q$4)*(IF($D196="Y",2,1)))*(IF($E196=Q$4,2,1))</f>
        <v>0</v>
      </c>
      <c r="R196" s="84">
        <f>(SUMIFS('RESULTS INPUT'!$AI:$AI,'RESULTS INPUT'!$I:$I,$A196,'RESULTS INPUT'!$C:$C,R$4)*(IF($D196="Y",2,1)))*(IF($E196=R$4,2,1))</f>
        <v>0</v>
      </c>
      <c r="S196" s="84">
        <f>(SUMIFS('RESULTS INPUT'!$AI:$AI,'RESULTS INPUT'!$I:$I,$A196,'RESULTS INPUT'!$C:$C,S$4)*(IF($D196="Y",2,1)))*(IF($E196=S$4,2,1))</f>
        <v>0</v>
      </c>
      <c r="T196" s="85">
        <f t="shared" ref="T196:T199" si="77">SUM(G196:S196)</f>
        <v>0</v>
      </c>
      <c r="U196" s="47">
        <f t="shared" si="76"/>
        <v>20</v>
      </c>
    </row>
    <row r="197" spans="1:21" x14ac:dyDescent="0.25">
      <c r="A197" s="11">
        <f>VLOOKUP(U193,'TEAM INPUT'!$A$5:$AM$102,31,FALSE)</f>
        <v>0</v>
      </c>
      <c r="B197" s="67" t="str">
        <f>IFERROR(VLOOKUP($A197,LISTS!$A$3:$C$39,2,FALSE),"")</f>
        <v/>
      </c>
      <c r="C197" s="11" t="str">
        <f>IFERROR(VLOOKUP($A197,LISTS!$A$3:$C$39,3,FALSE),"")</f>
        <v/>
      </c>
      <c r="D197" s="11" t="str">
        <f>IF(_xlfn.XLOOKUP(U193,'TEAM INPUT'!$A$5:$A$102,'TEAM INPUT'!$F$5:$F$102,0)=$A197,"Y","")</f>
        <v>Y</v>
      </c>
      <c r="E197" s="11" t="str">
        <f t="shared" ref="E197:E199" si="78">E196</f>
        <v xml:space="preserve"> - </v>
      </c>
      <c r="G197" s="84">
        <f>(SUMIFS('RESULTS INPUT'!$AI:$AI,'RESULTS INPUT'!$I:$I,$A197,'RESULTS INPUT'!$C:$C,G$4)*(IF($D197="Y",2,1)))*(IF($E197=G$4,2,1))</f>
        <v>0</v>
      </c>
      <c r="H197" s="84">
        <f>(SUMIFS('RESULTS INPUT'!$AI:$AI,'RESULTS INPUT'!$I:$I,$A197,'RESULTS INPUT'!$C:$C,H$4)*(IF($D197="Y",2,1)))*(IF($E197=H$4,2,1))</f>
        <v>0</v>
      </c>
      <c r="I197" s="84">
        <f>(SUMIFS('RESULTS INPUT'!$AI:$AI,'RESULTS INPUT'!$I:$I,$A197,'RESULTS INPUT'!$C:$C,I$4)*(IF($D197="Y",2,1)))*(IF($E197=I$4,2,1))</f>
        <v>0</v>
      </c>
      <c r="J197" s="84">
        <f>(SUMIFS('RESULTS INPUT'!$AI:$AI,'RESULTS INPUT'!$I:$I,$A197,'RESULTS INPUT'!$C:$C,J$4)*(IF($D197="Y",2,1)))*(IF($E197=J$4,2,1))</f>
        <v>0</v>
      </c>
      <c r="K197" s="84">
        <f>(SUMIFS('RESULTS INPUT'!$AI:$AI,'RESULTS INPUT'!$I:$I,$A197,'RESULTS INPUT'!$C:$C,K$4)*(IF($D197="Y",2,1)))*(IF($E197=K$4,2,1))</f>
        <v>0</v>
      </c>
      <c r="L197" s="84">
        <f>(SUMIFS('RESULTS INPUT'!$AI:$AI,'RESULTS INPUT'!$I:$I,$A197,'RESULTS INPUT'!$C:$C,L$4)*(IF($D197="Y",2,1)))*(IF($E197=L$4,2,1))</f>
        <v>0</v>
      </c>
      <c r="M197" s="84">
        <f>(SUMIFS('RESULTS INPUT'!$AI:$AI,'RESULTS INPUT'!$I:$I,$A197,'RESULTS INPUT'!$C:$C,M$4)*(IF($D197="Y",2,1)))*(IF($E197=M$4,2,1))</f>
        <v>0</v>
      </c>
      <c r="N197" s="84">
        <f>(SUMIFS('RESULTS INPUT'!$AI:$AI,'RESULTS INPUT'!$I:$I,$A197,'RESULTS INPUT'!$C:$C,N$4)*(IF($D197="Y",2,1)))*(IF($E197=N$4,2,1))</f>
        <v>0</v>
      </c>
      <c r="O197" s="84">
        <f>(SUMIFS('RESULTS INPUT'!$AI:$AI,'RESULTS INPUT'!$I:$I,$A197,'RESULTS INPUT'!$C:$C,O$4)*(IF($D197="Y",2,1)))*(IF($E197=O$4,2,1))</f>
        <v>0</v>
      </c>
      <c r="P197" s="84">
        <f>(SUMIFS('RESULTS INPUT'!$AI:$AI,'RESULTS INPUT'!$I:$I,$A197,'RESULTS INPUT'!$C:$C,P$4)*(IF($D197="Y",2,1)))*(IF($E197=P$4,2,1))</f>
        <v>0</v>
      </c>
      <c r="Q197" s="84">
        <f>(SUMIFS('RESULTS INPUT'!$AI:$AI,'RESULTS INPUT'!$I:$I,$A197,'RESULTS INPUT'!$C:$C,Q$4)*(IF($D197="Y",2,1)))*(IF($E197=Q$4,2,1))</f>
        <v>0</v>
      </c>
      <c r="R197" s="84">
        <f>(SUMIFS('RESULTS INPUT'!$AI:$AI,'RESULTS INPUT'!$I:$I,$A197,'RESULTS INPUT'!$C:$C,R$4)*(IF($D197="Y",2,1)))*(IF($E197=R$4,2,1))</f>
        <v>0</v>
      </c>
      <c r="S197" s="84">
        <f>(SUMIFS('RESULTS INPUT'!$AI:$AI,'RESULTS INPUT'!$I:$I,$A197,'RESULTS INPUT'!$C:$C,S$4)*(IF($D197="Y",2,1)))*(IF($E197=S$4,2,1))</f>
        <v>0</v>
      </c>
      <c r="T197" s="85">
        <f t="shared" si="77"/>
        <v>0</v>
      </c>
      <c r="U197" s="47">
        <f t="shared" si="76"/>
        <v>20</v>
      </c>
    </row>
    <row r="198" spans="1:21" x14ac:dyDescent="0.25">
      <c r="A198" s="11">
        <f>VLOOKUP(U193,'TEAM INPUT'!$A$5:$AM$102,32,FALSE)</f>
        <v>0</v>
      </c>
      <c r="B198" s="67" t="str">
        <f>IFERROR(VLOOKUP($A198,LISTS!$A$3:$C$39,2,FALSE),"")</f>
        <v/>
      </c>
      <c r="C198" s="11" t="str">
        <f>IFERROR(VLOOKUP($A198,LISTS!$A$3:$C$39,3,FALSE),"")</f>
        <v/>
      </c>
      <c r="D198" s="11" t="str">
        <f>IF(_xlfn.XLOOKUP(U193,'TEAM INPUT'!$A$5:$A$102,'TEAM INPUT'!$F$5:$F$102,0)=$A198,"Y","")</f>
        <v>Y</v>
      </c>
      <c r="E198" s="11" t="str">
        <f t="shared" si="78"/>
        <v xml:space="preserve"> - </v>
      </c>
      <c r="G198" s="84">
        <f>(SUMIFS('RESULTS INPUT'!$AI:$AI,'RESULTS INPUT'!$I:$I,$A198,'RESULTS INPUT'!$C:$C,G$4)*(IF($D198="Y",2,1)))*(IF($E198=G$4,2,1))</f>
        <v>0</v>
      </c>
      <c r="H198" s="84">
        <f>(SUMIFS('RESULTS INPUT'!$AI:$AI,'RESULTS INPUT'!$I:$I,$A198,'RESULTS INPUT'!$C:$C,H$4)*(IF($D198="Y",2,1)))*(IF($E198=H$4,2,1))</f>
        <v>0</v>
      </c>
      <c r="I198" s="84">
        <f>(SUMIFS('RESULTS INPUT'!$AI:$AI,'RESULTS INPUT'!$I:$I,$A198,'RESULTS INPUT'!$C:$C,I$4)*(IF($D198="Y",2,1)))*(IF($E198=I$4,2,1))</f>
        <v>0</v>
      </c>
      <c r="J198" s="84">
        <f>(SUMIFS('RESULTS INPUT'!$AI:$AI,'RESULTS INPUT'!$I:$I,$A198,'RESULTS INPUT'!$C:$C,J$4)*(IF($D198="Y",2,1)))*(IF($E198=J$4,2,1))</f>
        <v>0</v>
      </c>
      <c r="K198" s="84">
        <f>(SUMIFS('RESULTS INPUT'!$AI:$AI,'RESULTS INPUT'!$I:$I,$A198,'RESULTS INPUT'!$C:$C,K$4)*(IF($D198="Y",2,1)))*(IF($E198=K$4,2,1))</f>
        <v>0</v>
      </c>
      <c r="L198" s="84">
        <f>(SUMIFS('RESULTS INPUT'!$AI:$AI,'RESULTS INPUT'!$I:$I,$A198,'RESULTS INPUT'!$C:$C,L$4)*(IF($D198="Y",2,1)))*(IF($E198=L$4,2,1))</f>
        <v>0</v>
      </c>
      <c r="M198" s="84">
        <f>(SUMIFS('RESULTS INPUT'!$AI:$AI,'RESULTS INPUT'!$I:$I,$A198,'RESULTS INPUT'!$C:$C,M$4)*(IF($D198="Y",2,1)))*(IF($E198=M$4,2,1))</f>
        <v>0</v>
      </c>
      <c r="N198" s="84">
        <f>(SUMIFS('RESULTS INPUT'!$AI:$AI,'RESULTS INPUT'!$I:$I,$A198,'RESULTS INPUT'!$C:$C,N$4)*(IF($D198="Y",2,1)))*(IF($E198=N$4,2,1))</f>
        <v>0</v>
      </c>
      <c r="O198" s="84">
        <f>(SUMIFS('RESULTS INPUT'!$AI:$AI,'RESULTS INPUT'!$I:$I,$A198,'RESULTS INPUT'!$C:$C,O$4)*(IF($D198="Y",2,1)))*(IF($E198=O$4,2,1))</f>
        <v>0</v>
      </c>
      <c r="P198" s="84">
        <f>(SUMIFS('RESULTS INPUT'!$AI:$AI,'RESULTS INPUT'!$I:$I,$A198,'RESULTS INPUT'!$C:$C,P$4)*(IF($D198="Y",2,1)))*(IF($E198=P$4,2,1))</f>
        <v>0</v>
      </c>
      <c r="Q198" s="84">
        <f>(SUMIFS('RESULTS INPUT'!$AI:$AI,'RESULTS INPUT'!$I:$I,$A198,'RESULTS INPUT'!$C:$C,Q$4)*(IF($D198="Y",2,1)))*(IF($E198=Q$4,2,1))</f>
        <v>0</v>
      </c>
      <c r="R198" s="84">
        <f>(SUMIFS('RESULTS INPUT'!$AI:$AI,'RESULTS INPUT'!$I:$I,$A198,'RESULTS INPUT'!$C:$C,R$4)*(IF($D198="Y",2,1)))*(IF($E198=R$4,2,1))</f>
        <v>0</v>
      </c>
      <c r="S198" s="84">
        <f>(SUMIFS('RESULTS INPUT'!$AI:$AI,'RESULTS INPUT'!$I:$I,$A198,'RESULTS INPUT'!$C:$C,S$4)*(IF($D198="Y",2,1)))*(IF($E198=S$4,2,1))</f>
        <v>0</v>
      </c>
      <c r="T198" s="85">
        <f t="shared" si="77"/>
        <v>0</v>
      </c>
      <c r="U198" s="47">
        <f t="shared" si="76"/>
        <v>20</v>
      </c>
    </row>
    <row r="199" spans="1:21" ht="15.75" thickBot="1" x14ac:dyDescent="0.3">
      <c r="A199" s="17">
        <f>VLOOKUP(U193,'TEAM INPUT'!$A$5:$AM$102,33,FALSE)</f>
        <v>0</v>
      </c>
      <c r="B199" s="67" t="str">
        <f>IFERROR(VLOOKUP($A199,LISTS!$A$3:$C$39,2,FALSE),"")</f>
        <v/>
      </c>
      <c r="C199" s="11" t="str">
        <f>IFERROR(VLOOKUP($A199,LISTS!$A$3:$C$39,3,FALSE),"")</f>
        <v/>
      </c>
      <c r="D199" s="17" t="str">
        <f>IF(_xlfn.XLOOKUP(U193,'TEAM INPUT'!$A$5:$A$102,'TEAM INPUT'!$F$5:$F$102,0)=$A199,"Y","")</f>
        <v>Y</v>
      </c>
      <c r="E199" s="17" t="str">
        <f t="shared" si="78"/>
        <v xml:space="preserve"> - </v>
      </c>
      <c r="G199" s="86">
        <f>(SUMIFS('RESULTS INPUT'!$AI:$AI,'RESULTS INPUT'!$I:$I,$A199,'RESULTS INPUT'!$C:$C,G$4)*(IF($D199="Y",2,1)))*(IF($E199=G$4,2,1))</f>
        <v>0</v>
      </c>
      <c r="H199" s="86">
        <f>(SUMIFS('RESULTS INPUT'!$AI:$AI,'RESULTS INPUT'!$I:$I,$A199,'RESULTS INPUT'!$C:$C,H$4)*(IF($D199="Y",2,1)))*(IF($E199=H$4,2,1))</f>
        <v>0</v>
      </c>
      <c r="I199" s="86">
        <f>(SUMIFS('RESULTS INPUT'!$AI:$AI,'RESULTS INPUT'!$I:$I,$A199,'RESULTS INPUT'!$C:$C,I$4)*(IF($D199="Y",2,1)))*(IF($E199=I$4,2,1))</f>
        <v>0</v>
      </c>
      <c r="J199" s="86">
        <f>(SUMIFS('RESULTS INPUT'!$AI:$AI,'RESULTS INPUT'!$I:$I,$A199,'RESULTS INPUT'!$C:$C,J$4)*(IF($D199="Y",2,1)))*(IF($E199=J$4,2,1))</f>
        <v>0</v>
      </c>
      <c r="K199" s="86">
        <f>(SUMIFS('RESULTS INPUT'!$AI:$AI,'RESULTS INPUT'!$I:$I,$A199,'RESULTS INPUT'!$C:$C,K$4)*(IF($D199="Y",2,1)))*(IF($E199=K$4,2,1))</f>
        <v>0</v>
      </c>
      <c r="L199" s="86">
        <f>(SUMIFS('RESULTS INPUT'!$AI:$AI,'RESULTS INPUT'!$I:$I,$A199,'RESULTS INPUT'!$C:$C,L$4)*(IF($D199="Y",2,1)))*(IF($E199=L$4,2,1))</f>
        <v>0</v>
      </c>
      <c r="M199" s="86">
        <f>(SUMIFS('RESULTS INPUT'!$AI:$AI,'RESULTS INPUT'!$I:$I,$A199,'RESULTS INPUT'!$C:$C,M$4)*(IF($D199="Y",2,1)))*(IF($E199=M$4,2,1))</f>
        <v>0</v>
      </c>
      <c r="N199" s="86">
        <f>(SUMIFS('RESULTS INPUT'!$AI:$AI,'RESULTS INPUT'!$I:$I,$A199,'RESULTS INPUT'!$C:$C,N$4)*(IF($D199="Y",2,1)))*(IF($E199=N$4,2,1))</f>
        <v>0</v>
      </c>
      <c r="O199" s="86">
        <f>(SUMIFS('RESULTS INPUT'!$AI:$AI,'RESULTS INPUT'!$I:$I,$A199,'RESULTS INPUT'!$C:$C,O$4)*(IF($D199="Y",2,1)))*(IF($E199=O$4,2,1))</f>
        <v>0</v>
      </c>
      <c r="P199" s="86">
        <f>(SUMIFS('RESULTS INPUT'!$AI:$AI,'RESULTS INPUT'!$I:$I,$A199,'RESULTS INPUT'!$C:$C,P$4)*(IF($D199="Y",2,1)))*(IF($E199=P$4,2,1))</f>
        <v>0</v>
      </c>
      <c r="Q199" s="86">
        <f>(SUMIFS('RESULTS INPUT'!$AI:$AI,'RESULTS INPUT'!$I:$I,$A199,'RESULTS INPUT'!$C:$C,Q$4)*(IF($D199="Y",2,1)))*(IF($E199=Q$4,2,1))</f>
        <v>0</v>
      </c>
      <c r="R199" s="86">
        <f>(SUMIFS('RESULTS INPUT'!$AI:$AI,'RESULTS INPUT'!$I:$I,$A199,'RESULTS INPUT'!$C:$C,R$4)*(IF($D199="Y",2,1)))*(IF($E199=R$4,2,1))</f>
        <v>0</v>
      </c>
      <c r="S199" s="86">
        <f>(SUMIFS('RESULTS INPUT'!$AI:$AI,'RESULTS INPUT'!$I:$I,$A199,'RESULTS INPUT'!$C:$C,S$4)*(IF($D199="Y",2,1)))*(IF($E199=S$4,2,1))</f>
        <v>0</v>
      </c>
      <c r="T199" s="87">
        <f t="shared" si="77"/>
        <v>0</v>
      </c>
      <c r="U199" s="47">
        <f t="shared" si="76"/>
        <v>20</v>
      </c>
    </row>
    <row r="200" spans="1:21" ht="15.75" thickBot="1" x14ac:dyDescent="0.3">
      <c r="A200" s="38" t="str">
        <f>A193&amp;" - TOTAL SCORE"</f>
        <v xml:space="preserve"> -  - TOTAL SCORE</v>
      </c>
      <c r="B200" s="39"/>
      <c r="C200" s="39"/>
      <c r="D200" s="39"/>
      <c r="E200" s="39"/>
      <c r="G200" s="88">
        <f>SUM(G195:G199)</f>
        <v>0</v>
      </c>
      <c r="H200" s="88">
        <f t="shared" ref="H200:T200" si="79">SUM(H195:H199)</f>
        <v>0</v>
      </c>
      <c r="I200" s="88">
        <f t="shared" si="79"/>
        <v>0</v>
      </c>
      <c r="J200" s="88">
        <f t="shared" si="79"/>
        <v>0</v>
      </c>
      <c r="K200" s="88">
        <f t="shared" si="79"/>
        <v>0</v>
      </c>
      <c r="L200" s="88">
        <f t="shared" si="79"/>
        <v>0</v>
      </c>
      <c r="M200" s="88">
        <f t="shared" si="79"/>
        <v>0</v>
      </c>
      <c r="N200" s="88">
        <f t="shared" si="79"/>
        <v>0</v>
      </c>
      <c r="O200" s="88">
        <f t="shared" si="79"/>
        <v>0</v>
      </c>
      <c r="P200" s="88">
        <f t="shared" si="79"/>
        <v>0</v>
      </c>
      <c r="Q200" s="88">
        <f t="shared" si="79"/>
        <v>0</v>
      </c>
      <c r="R200" s="88">
        <f t="shared" si="79"/>
        <v>0</v>
      </c>
      <c r="S200" s="88">
        <f t="shared" si="79"/>
        <v>0</v>
      </c>
      <c r="T200" s="89">
        <f t="shared" si="79"/>
        <v>0</v>
      </c>
      <c r="U200" s="47">
        <f t="shared" si="76"/>
        <v>20</v>
      </c>
    </row>
    <row r="201" spans="1:21" ht="15.75" thickTop="1" x14ac:dyDescent="0.25"/>
    <row r="203" spans="1:21" ht="15.75" thickBot="1" x14ac:dyDescent="0.3">
      <c r="A203" s="40" t="str">
        <f>UPPER(_xlfn.XLOOKUP(U203,'TEAM INPUT'!$A$5:$A$102,'TEAM INPUT'!$B$5:$B$102,0))</f>
        <v xml:space="preserve"> - </v>
      </c>
      <c r="B203" s="41"/>
      <c r="C203" s="41"/>
      <c r="D203" s="41"/>
      <c r="E203" s="41"/>
      <c r="F203" s="41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47">
        <f>U193+1</f>
        <v>21</v>
      </c>
    </row>
    <row r="204" spans="1:21" ht="30" x14ac:dyDescent="0.25">
      <c r="A204" s="42" t="s">
        <v>76</v>
      </c>
      <c r="B204" s="43" t="s">
        <v>20</v>
      </c>
      <c r="C204" s="44" t="s">
        <v>94</v>
      </c>
      <c r="D204" s="45" t="s">
        <v>93</v>
      </c>
      <c r="E204" s="44" t="s">
        <v>91</v>
      </c>
      <c r="G204" s="80" t="s">
        <v>78</v>
      </c>
      <c r="H204" s="80" t="s">
        <v>79</v>
      </c>
      <c r="I204" s="80" t="s">
        <v>80</v>
      </c>
      <c r="J204" s="80" t="s">
        <v>81</v>
      </c>
      <c r="K204" s="80" t="s">
        <v>82</v>
      </c>
      <c r="L204" s="80" t="s">
        <v>83</v>
      </c>
      <c r="M204" s="80" t="s">
        <v>84</v>
      </c>
      <c r="N204" s="80" t="s">
        <v>85</v>
      </c>
      <c r="O204" s="80" t="s">
        <v>86</v>
      </c>
      <c r="P204" s="80" t="s">
        <v>87</v>
      </c>
      <c r="Q204" s="80" t="s">
        <v>88</v>
      </c>
      <c r="R204" s="80" t="s">
        <v>89</v>
      </c>
      <c r="S204" s="80" t="s">
        <v>90</v>
      </c>
      <c r="T204" s="81" t="s">
        <v>98</v>
      </c>
      <c r="U204" s="47">
        <f>U203</f>
        <v>21</v>
      </c>
    </row>
    <row r="205" spans="1:21" x14ac:dyDescent="0.25">
      <c r="A205" s="11">
        <f>VLOOKUP(U203,'TEAM INPUT'!$A$5:$AM$102,29,FALSE)</f>
        <v>0</v>
      </c>
      <c r="B205" s="67" t="str">
        <f>IFERROR(VLOOKUP($A205,LISTS!$A$3:$C$39,2,FALSE),"")</f>
        <v/>
      </c>
      <c r="C205" s="11" t="str">
        <f>IFERROR(VLOOKUP($A205,LISTS!$A$3:$C$39,3,FALSE),"")</f>
        <v/>
      </c>
      <c r="D205" s="11" t="str">
        <f>IF(_xlfn.XLOOKUP(U203,'TEAM INPUT'!$A$5:$A$102,'TEAM INPUT'!$F$5:$F$102,0)=$A205,"Y","")</f>
        <v>Y</v>
      </c>
      <c r="E205" s="11" t="str">
        <f>_xlfn.XLOOKUP(U203,'TEAM INPUT'!$A$5:$A$102,'TEAM INPUT'!$I$5:$I$102,0)</f>
        <v xml:space="preserve"> - </v>
      </c>
      <c r="G205" s="82">
        <f>(SUMIFS('RESULTS INPUT'!$AI:$AI,'RESULTS INPUT'!$I:$I,$A205,'RESULTS INPUT'!$C:$C,G$4)*(IF($D205="Y",2,1)))*(IF($E205=G$4,2,1))</f>
        <v>0</v>
      </c>
      <c r="H205" s="82">
        <f>(SUMIFS('RESULTS INPUT'!$AI:$AI,'RESULTS INPUT'!$I:$I,$A205,'RESULTS INPUT'!$C:$C,H$4)*(IF($D205="Y",2,1)))*(IF($E205=H$4,2,1))</f>
        <v>0</v>
      </c>
      <c r="I205" s="82">
        <f>(SUMIFS('RESULTS INPUT'!$AI:$AI,'RESULTS INPUT'!$I:$I,$A205,'RESULTS INPUT'!$C:$C,I$4)*(IF($D205="Y",2,1)))*(IF($E205=I$4,2,1))</f>
        <v>0</v>
      </c>
      <c r="J205" s="82">
        <f>(SUMIFS('RESULTS INPUT'!$AI:$AI,'RESULTS INPUT'!$I:$I,$A205,'RESULTS INPUT'!$C:$C,J$4)*(IF($D205="Y",2,1)))*(IF($E205=J$4,2,1))</f>
        <v>0</v>
      </c>
      <c r="K205" s="82">
        <f>(SUMIFS('RESULTS INPUT'!$AI:$AI,'RESULTS INPUT'!$I:$I,$A205,'RESULTS INPUT'!$C:$C,K$4)*(IF($D205="Y",2,1)))*(IF($E205=K$4,2,1))</f>
        <v>0</v>
      </c>
      <c r="L205" s="82">
        <f>(SUMIFS('RESULTS INPUT'!$AI:$AI,'RESULTS INPUT'!$I:$I,$A205,'RESULTS INPUT'!$C:$C,L$4)*(IF($D205="Y",2,1)))*(IF($E205=L$4,2,1))</f>
        <v>0</v>
      </c>
      <c r="M205" s="82">
        <f>(SUMIFS('RESULTS INPUT'!$AI:$AI,'RESULTS INPUT'!$I:$I,$A205,'RESULTS INPUT'!$C:$C,M$4)*(IF($D205="Y",2,1)))*(IF($E205=M$4,2,1))</f>
        <v>0</v>
      </c>
      <c r="N205" s="82">
        <f>(SUMIFS('RESULTS INPUT'!$AI:$AI,'RESULTS INPUT'!$I:$I,$A205,'RESULTS INPUT'!$C:$C,N$4)*(IF($D205="Y",2,1)))*(IF($E205=N$4,2,1))</f>
        <v>0</v>
      </c>
      <c r="O205" s="82">
        <f>(SUMIFS('RESULTS INPUT'!$AI:$AI,'RESULTS INPUT'!$I:$I,$A205,'RESULTS INPUT'!$C:$C,O$4)*(IF($D205="Y",2,1)))*(IF($E205=O$4,2,1))</f>
        <v>0</v>
      </c>
      <c r="P205" s="82">
        <f>(SUMIFS('RESULTS INPUT'!$AI:$AI,'RESULTS INPUT'!$I:$I,$A205,'RESULTS INPUT'!$C:$C,P$4)*(IF($D205="Y",2,1)))*(IF($E205=P$4,2,1))</f>
        <v>0</v>
      </c>
      <c r="Q205" s="82">
        <f>(SUMIFS('RESULTS INPUT'!$AI:$AI,'RESULTS INPUT'!$I:$I,$A205,'RESULTS INPUT'!$C:$C,Q$4)*(IF($D205="Y",2,1)))*(IF($E205=Q$4,2,1))</f>
        <v>0</v>
      </c>
      <c r="R205" s="82">
        <f>(SUMIFS('RESULTS INPUT'!$AI:$AI,'RESULTS INPUT'!$I:$I,$A205,'RESULTS INPUT'!$C:$C,R$4)*(IF($D205="Y",2,1)))*(IF($E205=R$4,2,1))</f>
        <v>0</v>
      </c>
      <c r="S205" s="82">
        <f>(SUMIFS('RESULTS INPUT'!$AI:$AI,'RESULTS INPUT'!$I:$I,$A205,'RESULTS INPUT'!$C:$C,S$4)*(IF($D205="Y",2,1)))*(IF($E205=S$4,2,1))</f>
        <v>0</v>
      </c>
      <c r="T205" s="83">
        <f>SUM(G205:S205)</f>
        <v>0</v>
      </c>
      <c r="U205" s="47">
        <f t="shared" ref="U205:U210" si="80">U204</f>
        <v>21</v>
      </c>
    </row>
    <row r="206" spans="1:21" x14ac:dyDescent="0.25">
      <c r="A206" s="11">
        <f>VLOOKUP(U203,'TEAM INPUT'!$A$5:$AM$102,30,FALSE)</f>
        <v>0</v>
      </c>
      <c r="B206" s="67" t="str">
        <f>IFERROR(VLOOKUP($A206,LISTS!$A$3:$C$39,2,FALSE),"")</f>
        <v/>
      </c>
      <c r="C206" s="11" t="str">
        <f>IFERROR(VLOOKUP($A206,LISTS!$A$3:$C$39,3,FALSE),"")</f>
        <v/>
      </c>
      <c r="D206" s="11" t="str">
        <f>IF(_xlfn.XLOOKUP(U203,'TEAM INPUT'!$A$5:$A$102,'TEAM INPUT'!$F$5:$F$102,0)=$A206,"Y","")</f>
        <v>Y</v>
      </c>
      <c r="E206" s="11" t="str">
        <f>E205</f>
        <v xml:space="preserve"> - </v>
      </c>
      <c r="G206" s="84">
        <f>(SUMIFS('RESULTS INPUT'!$AI:$AI,'RESULTS INPUT'!$I:$I,$A206,'RESULTS INPUT'!$C:$C,G$4)*(IF($D206="Y",2,1)))*(IF($E206=G$4,2,1))</f>
        <v>0</v>
      </c>
      <c r="H206" s="84">
        <f>(SUMIFS('RESULTS INPUT'!$AI:$AI,'RESULTS INPUT'!$I:$I,$A206,'RESULTS INPUT'!$C:$C,H$4)*(IF($D206="Y",2,1)))*(IF($E206=H$4,2,1))</f>
        <v>0</v>
      </c>
      <c r="I206" s="84">
        <f>(SUMIFS('RESULTS INPUT'!$AI:$AI,'RESULTS INPUT'!$I:$I,$A206,'RESULTS INPUT'!$C:$C,I$4)*(IF($D206="Y",2,1)))*(IF($E206=I$4,2,1))</f>
        <v>0</v>
      </c>
      <c r="J206" s="84">
        <f>(SUMIFS('RESULTS INPUT'!$AI:$AI,'RESULTS INPUT'!$I:$I,$A206,'RESULTS INPUT'!$C:$C,J$4)*(IF($D206="Y",2,1)))*(IF($E206=J$4,2,1))</f>
        <v>0</v>
      </c>
      <c r="K206" s="84">
        <f>(SUMIFS('RESULTS INPUT'!$AI:$AI,'RESULTS INPUT'!$I:$I,$A206,'RESULTS INPUT'!$C:$C,K$4)*(IF($D206="Y",2,1)))*(IF($E206=K$4,2,1))</f>
        <v>0</v>
      </c>
      <c r="L206" s="84">
        <f>(SUMIFS('RESULTS INPUT'!$AI:$AI,'RESULTS INPUT'!$I:$I,$A206,'RESULTS INPUT'!$C:$C,L$4)*(IF($D206="Y",2,1)))*(IF($E206=L$4,2,1))</f>
        <v>0</v>
      </c>
      <c r="M206" s="84">
        <f>(SUMIFS('RESULTS INPUT'!$AI:$AI,'RESULTS INPUT'!$I:$I,$A206,'RESULTS INPUT'!$C:$C,M$4)*(IF($D206="Y",2,1)))*(IF($E206=M$4,2,1))</f>
        <v>0</v>
      </c>
      <c r="N206" s="84">
        <f>(SUMIFS('RESULTS INPUT'!$AI:$AI,'RESULTS INPUT'!$I:$I,$A206,'RESULTS INPUT'!$C:$C,N$4)*(IF($D206="Y",2,1)))*(IF($E206=N$4,2,1))</f>
        <v>0</v>
      </c>
      <c r="O206" s="84">
        <f>(SUMIFS('RESULTS INPUT'!$AI:$AI,'RESULTS INPUT'!$I:$I,$A206,'RESULTS INPUT'!$C:$C,O$4)*(IF($D206="Y",2,1)))*(IF($E206=O$4,2,1))</f>
        <v>0</v>
      </c>
      <c r="P206" s="84">
        <f>(SUMIFS('RESULTS INPUT'!$AI:$AI,'RESULTS INPUT'!$I:$I,$A206,'RESULTS INPUT'!$C:$C,P$4)*(IF($D206="Y",2,1)))*(IF($E206=P$4,2,1))</f>
        <v>0</v>
      </c>
      <c r="Q206" s="84">
        <f>(SUMIFS('RESULTS INPUT'!$AI:$AI,'RESULTS INPUT'!$I:$I,$A206,'RESULTS INPUT'!$C:$C,Q$4)*(IF($D206="Y",2,1)))*(IF($E206=Q$4,2,1))</f>
        <v>0</v>
      </c>
      <c r="R206" s="84">
        <f>(SUMIFS('RESULTS INPUT'!$AI:$AI,'RESULTS INPUT'!$I:$I,$A206,'RESULTS INPUT'!$C:$C,R$4)*(IF($D206="Y",2,1)))*(IF($E206=R$4,2,1))</f>
        <v>0</v>
      </c>
      <c r="S206" s="84">
        <f>(SUMIFS('RESULTS INPUT'!$AI:$AI,'RESULTS INPUT'!$I:$I,$A206,'RESULTS INPUT'!$C:$C,S$4)*(IF($D206="Y",2,1)))*(IF($E206=S$4,2,1))</f>
        <v>0</v>
      </c>
      <c r="T206" s="85">
        <f t="shared" ref="T206:T209" si="81">SUM(G206:S206)</f>
        <v>0</v>
      </c>
      <c r="U206" s="47">
        <f t="shared" si="80"/>
        <v>21</v>
      </c>
    </row>
    <row r="207" spans="1:21" x14ac:dyDescent="0.25">
      <c r="A207" s="11">
        <f>VLOOKUP(U203,'TEAM INPUT'!$A$5:$AM$102,31,FALSE)</f>
        <v>0</v>
      </c>
      <c r="B207" s="67" t="str">
        <f>IFERROR(VLOOKUP($A207,LISTS!$A$3:$C$39,2,FALSE),"")</f>
        <v/>
      </c>
      <c r="C207" s="11" t="str">
        <f>IFERROR(VLOOKUP($A207,LISTS!$A$3:$C$39,3,FALSE),"")</f>
        <v/>
      </c>
      <c r="D207" s="11" t="str">
        <f>IF(_xlfn.XLOOKUP(U203,'TEAM INPUT'!$A$5:$A$102,'TEAM INPUT'!$F$5:$F$102,0)=$A207,"Y","")</f>
        <v>Y</v>
      </c>
      <c r="E207" s="11" t="str">
        <f t="shared" ref="E207:E209" si="82">E206</f>
        <v xml:space="preserve"> - </v>
      </c>
      <c r="G207" s="84">
        <f>(SUMIFS('RESULTS INPUT'!$AI:$AI,'RESULTS INPUT'!$I:$I,$A207,'RESULTS INPUT'!$C:$C,G$4)*(IF($D207="Y",2,1)))*(IF($E207=G$4,2,1))</f>
        <v>0</v>
      </c>
      <c r="H207" s="84">
        <f>(SUMIFS('RESULTS INPUT'!$AI:$AI,'RESULTS INPUT'!$I:$I,$A207,'RESULTS INPUT'!$C:$C,H$4)*(IF($D207="Y",2,1)))*(IF($E207=H$4,2,1))</f>
        <v>0</v>
      </c>
      <c r="I207" s="84">
        <f>(SUMIFS('RESULTS INPUT'!$AI:$AI,'RESULTS INPUT'!$I:$I,$A207,'RESULTS INPUT'!$C:$C,I$4)*(IF($D207="Y",2,1)))*(IF($E207=I$4,2,1))</f>
        <v>0</v>
      </c>
      <c r="J207" s="84">
        <f>(SUMIFS('RESULTS INPUT'!$AI:$AI,'RESULTS INPUT'!$I:$I,$A207,'RESULTS INPUT'!$C:$C,J$4)*(IF($D207="Y",2,1)))*(IF($E207=J$4,2,1))</f>
        <v>0</v>
      </c>
      <c r="K207" s="84">
        <f>(SUMIFS('RESULTS INPUT'!$AI:$AI,'RESULTS INPUT'!$I:$I,$A207,'RESULTS INPUT'!$C:$C,K$4)*(IF($D207="Y",2,1)))*(IF($E207=K$4,2,1))</f>
        <v>0</v>
      </c>
      <c r="L207" s="84">
        <f>(SUMIFS('RESULTS INPUT'!$AI:$AI,'RESULTS INPUT'!$I:$I,$A207,'RESULTS INPUT'!$C:$C,L$4)*(IF($D207="Y",2,1)))*(IF($E207=L$4,2,1))</f>
        <v>0</v>
      </c>
      <c r="M207" s="84">
        <f>(SUMIFS('RESULTS INPUT'!$AI:$AI,'RESULTS INPUT'!$I:$I,$A207,'RESULTS INPUT'!$C:$C,M$4)*(IF($D207="Y",2,1)))*(IF($E207=M$4,2,1))</f>
        <v>0</v>
      </c>
      <c r="N207" s="84">
        <f>(SUMIFS('RESULTS INPUT'!$AI:$AI,'RESULTS INPUT'!$I:$I,$A207,'RESULTS INPUT'!$C:$C,N$4)*(IF($D207="Y",2,1)))*(IF($E207=N$4,2,1))</f>
        <v>0</v>
      </c>
      <c r="O207" s="84">
        <f>(SUMIFS('RESULTS INPUT'!$AI:$AI,'RESULTS INPUT'!$I:$I,$A207,'RESULTS INPUT'!$C:$C,O$4)*(IF($D207="Y",2,1)))*(IF($E207=O$4,2,1))</f>
        <v>0</v>
      </c>
      <c r="P207" s="84">
        <f>(SUMIFS('RESULTS INPUT'!$AI:$AI,'RESULTS INPUT'!$I:$I,$A207,'RESULTS INPUT'!$C:$C,P$4)*(IF($D207="Y",2,1)))*(IF($E207=P$4,2,1))</f>
        <v>0</v>
      </c>
      <c r="Q207" s="84">
        <f>(SUMIFS('RESULTS INPUT'!$AI:$AI,'RESULTS INPUT'!$I:$I,$A207,'RESULTS INPUT'!$C:$C,Q$4)*(IF($D207="Y",2,1)))*(IF($E207=Q$4,2,1))</f>
        <v>0</v>
      </c>
      <c r="R207" s="84">
        <f>(SUMIFS('RESULTS INPUT'!$AI:$AI,'RESULTS INPUT'!$I:$I,$A207,'RESULTS INPUT'!$C:$C,R$4)*(IF($D207="Y",2,1)))*(IF($E207=R$4,2,1))</f>
        <v>0</v>
      </c>
      <c r="S207" s="84">
        <f>(SUMIFS('RESULTS INPUT'!$AI:$AI,'RESULTS INPUT'!$I:$I,$A207,'RESULTS INPUT'!$C:$C,S$4)*(IF($D207="Y",2,1)))*(IF($E207=S$4,2,1))</f>
        <v>0</v>
      </c>
      <c r="T207" s="85">
        <f t="shared" si="81"/>
        <v>0</v>
      </c>
      <c r="U207" s="47">
        <f t="shared" si="80"/>
        <v>21</v>
      </c>
    </row>
    <row r="208" spans="1:21" x14ac:dyDescent="0.25">
      <c r="A208" s="11">
        <f>VLOOKUP(U203,'TEAM INPUT'!$A$5:$AM$102,32,FALSE)</f>
        <v>0</v>
      </c>
      <c r="B208" s="67" t="str">
        <f>IFERROR(VLOOKUP($A208,LISTS!$A$3:$C$39,2,FALSE),"")</f>
        <v/>
      </c>
      <c r="C208" s="11" t="str">
        <f>IFERROR(VLOOKUP($A208,LISTS!$A$3:$C$39,3,FALSE),"")</f>
        <v/>
      </c>
      <c r="D208" s="11" t="str">
        <f>IF(_xlfn.XLOOKUP(U203,'TEAM INPUT'!$A$5:$A$102,'TEAM INPUT'!$F$5:$F$102,0)=$A208,"Y","")</f>
        <v>Y</v>
      </c>
      <c r="E208" s="11" t="str">
        <f t="shared" si="82"/>
        <v xml:space="preserve"> - </v>
      </c>
      <c r="G208" s="84">
        <f>(SUMIFS('RESULTS INPUT'!$AI:$AI,'RESULTS INPUT'!$I:$I,$A208,'RESULTS INPUT'!$C:$C,G$4)*(IF($D208="Y",2,1)))*(IF($E208=G$4,2,1))</f>
        <v>0</v>
      </c>
      <c r="H208" s="84">
        <f>(SUMIFS('RESULTS INPUT'!$AI:$AI,'RESULTS INPUT'!$I:$I,$A208,'RESULTS INPUT'!$C:$C,H$4)*(IF($D208="Y",2,1)))*(IF($E208=H$4,2,1))</f>
        <v>0</v>
      </c>
      <c r="I208" s="84">
        <f>(SUMIFS('RESULTS INPUT'!$AI:$AI,'RESULTS INPUT'!$I:$I,$A208,'RESULTS INPUT'!$C:$C,I$4)*(IF($D208="Y",2,1)))*(IF($E208=I$4,2,1))</f>
        <v>0</v>
      </c>
      <c r="J208" s="84">
        <f>(SUMIFS('RESULTS INPUT'!$AI:$AI,'RESULTS INPUT'!$I:$I,$A208,'RESULTS INPUT'!$C:$C,J$4)*(IF($D208="Y",2,1)))*(IF($E208=J$4,2,1))</f>
        <v>0</v>
      </c>
      <c r="K208" s="84">
        <f>(SUMIFS('RESULTS INPUT'!$AI:$AI,'RESULTS INPUT'!$I:$I,$A208,'RESULTS INPUT'!$C:$C,K$4)*(IF($D208="Y",2,1)))*(IF($E208=K$4,2,1))</f>
        <v>0</v>
      </c>
      <c r="L208" s="84">
        <f>(SUMIFS('RESULTS INPUT'!$AI:$AI,'RESULTS INPUT'!$I:$I,$A208,'RESULTS INPUT'!$C:$C,L$4)*(IF($D208="Y",2,1)))*(IF($E208=L$4,2,1))</f>
        <v>0</v>
      </c>
      <c r="M208" s="84">
        <f>(SUMIFS('RESULTS INPUT'!$AI:$AI,'RESULTS INPUT'!$I:$I,$A208,'RESULTS INPUT'!$C:$C,M$4)*(IF($D208="Y",2,1)))*(IF($E208=M$4,2,1))</f>
        <v>0</v>
      </c>
      <c r="N208" s="84">
        <f>(SUMIFS('RESULTS INPUT'!$AI:$AI,'RESULTS INPUT'!$I:$I,$A208,'RESULTS INPUT'!$C:$C,N$4)*(IF($D208="Y",2,1)))*(IF($E208=N$4,2,1))</f>
        <v>0</v>
      </c>
      <c r="O208" s="84">
        <f>(SUMIFS('RESULTS INPUT'!$AI:$AI,'RESULTS INPUT'!$I:$I,$A208,'RESULTS INPUT'!$C:$C,O$4)*(IF($D208="Y",2,1)))*(IF($E208=O$4,2,1))</f>
        <v>0</v>
      </c>
      <c r="P208" s="84">
        <f>(SUMIFS('RESULTS INPUT'!$AI:$AI,'RESULTS INPUT'!$I:$I,$A208,'RESULTS INPUT'!$C:$C,P$4)*(IF($D208="Y",2,1)))*(IF($E208=P$4,2,1))</f>
        <v>0</v>
      </c>
      <c r="Q208" s="84">
        <f>(SUMIFS('RESULTS INPUT'!$AI:$AI,'RESULTS INPUT'!$I:$I,$A208,'RESULTS INPUT'!$C:$C,Q$4)*(IF($D208="Y",2,1)))*(IF($E208=Q$4,2,1))</f>
        <v>0</v>
      </c>
      <c r="R208" s="84">
        <f>(SUMIFS('RESULTS INPUT'!$AI:$AI,'RESULTS INPUT'!$I:$I,$A208,'RESULTS INPUT'!$C:$C,R$4)*(IF($D208="Y",2,1)))*(IF($E208=R$4,2,1))</f>
        <v>0</v>
      </c>
      <c r="S208" s="84">
        <f>(SUMIFS('RESULTS INPUT'!$AI:$AI,'RESULTS INPUT'!$I:$I,$A208,'RESULTS INPUT'!$C:$C,S$4)*(IF($D208="Y",2,1)))*(IF($E208=S$4,2,1))</f>
        <v>0</v>
      </c>
      <c r="T208" s="85">
        <f t="shared" si="81"/>
        <v>0</v>
      </c>
      <c r="U208" s="47">
        <f t="shared" si="80"/>
        <v>21</v>
      </c>
    </row>
    <row r="209" spans="1:21" ht="15.75" thickBot="1" x14ac:dyDescent="0.3">
      <c r="A209" s="17">
        <f>VLOOKUP(U203,'TEAM INPUT'!$A$5:$AM$102,33,FALSE)</f>
        <v>0</v>
      </c>
      <c r="B209" s="67" t="str">
        <f>IFERROR(VLOOKUP($A209,LISTS!$A$3:$C$39,2,FALSE),"")</f>
        <v/>
      </c>
      <c r="C209" s="11" t="str">
        <f>IFERROR(VLOOKUP($A209,LISTS!$A$3:$C$39,3,FALSE),"")</f>
        <v/>
      </c>
      <c r="D209" s="17" t="str">
        <f>IF(_xlfn.XLOOKUP(U203,'TEAM INPUT'!$A$5:$A$102,'TEAM INPUT'!$F$5:$F$102,0)=$A209,"Y","")</f>
        <v>Y</v>
      </c>
      <c r="E209" s="17" t="str">
        <f t="shared" si="82"/>
        <v xml:space="preserve"> - </v>
      </c>
      <c r="G209" s="86">
        <f>(SUMIFS('RESULTS INPUT'!$AI:$AI,'RESULTS INPUT'!$I:$I,$A209,'RESULTS INPUT'!$C:$C,G$4)*(IF($D209="Y",2,1)))*(IF($E209=G$4,2,1))</f>
        <v>0</v>
      </c>
      <c r="H209" s="86">
        <f>(SUMIFS('RESULTS INPUT'!$AI:$AI,'RESULTS INPUT'!$I:$I,$A209,'RESULTS INPUT'!$C:$C,H$4)*(IF($D209="Y",2,1)))*(IF($E209=H$4,2,1))</f>
        <v>0</v>
      </c>
      <c r="I209" s="86">
        <f>(SUMIFS('RESULTS INPUT'!$AI:$AI,'RESULTS INPUT'!$I:$I,$A209,'RESULTS INPUT'!$C:$C,I$4)*(IF($D209="Y",2,1)))*(IF($E209=I$4,2,1))</f>
        <v>0</v>
      </c>
      <c r="J209" s="86">
        <f>(SUMIFS('RESULTS INPUT'!$AI:$AI,'RESULTS INPUT'!$I:$I,$A209,'RESULTS INPUT'!$C:$C,J$4)*(IF($D209="Y",2,1)))*(IF($E209=J$4,2,1))</f>
        <v>0</v>
      </c>
      <c r="K209" s="86">
        <f>(SUMIFS('RESULTS INPUT'!$AI:$AI,'RESULTS INPUT'!$I:$I,$A209,'RESULTS INPUT'!$C:$C,K$4)*(IF($D209="Y",2,1)))*(IF($E209=K$4,2,1))</f>
        <v>0</v>
      </c>
      <c r="L209" s="86">
        <f>(SUMIFS('RESULTS INPUT'!$AI:$AI,'RESULTS INPUT'!$I:$I,$A209,'RESULTS INPUT'!$C:$C,L$4)*(IF($D209="Y",2,1)))*(IF($E209=L$4,2,1))</f>
        <v>0</v>
      </c>
      <c r="M209" s="86">
        <f>(SUMIFS('RESULTS INPUT'!$AI:$AI,'RESULTS INPUT'!$I:$I,$A209,'RESULTS INPUT'!$C:$C,M$4)*(IF($D209="Y",2,1)))*(IF($E209=M$4,2,1))</f>
        <v>0</v>
      </c>
      <c r="N209" s="86">
        <f>(SUMIFS('RESULTS INPUT'!$AI:$AI,'RESULTS INPUT'!$I:$I,$A209,'RESULTS INPUT'!$C:$C,N$4)*(IF($D209="Y",2,1)))*(IF($E209=N$4,2,1))</f>
        <v>0</v>
      </c>
      <c r="O209" s="86">
        <f>(SUMIFS('RESULTS INPUT'!$AI:$AI,'RESULTS INPUT'!$I:$I,$A209,'RESULTS INPUT'!$C:$C,O$4)*(IF($D209="Y",2,1)))*(IF($E209=O$4,2,1))</f>
        <v>0</v>
      </c>
      <c r="P209" s="86">
        <f>(SUMIFS('RESULTS INPUT'!$AI:$AI,'RESULTS INPUT'!$I:$I,$A209,'RESULTS INPUT'!$C:$C,P$4)*(IF($D209="Y",2,1)))*(IF($E209=P$4,2,1))</f>
        <v>0</v>
      </c>
      <c r="Q209" s="86">
        <f>(SUMIFS('RESULTS INPUT'!$AI:$AI,'RESULTS INPUT'!$I:$I,$A209,'RESULTS INPUT'!$C:$C,Q$4)*(IF($D209="Y",2,1)))*(IF($E209=Q$4,2,1))</f>
        <v>0</v>
      </c>
      <c r="R209" s="86">
        <f>(SUMIFS('RESULTS INPUT'!$AI:$AI,'RESULTS INPUT'!$I:$I,$A209,'RESULTS INPUT'!$C:$C,R$4)*(IF($D209="Y",2,1)))*(IF($E209=R$4,2,1))</f>
        <v>0</v>
      </c>
      <c r="S209" s="86">
        <f>(SUMIFS('RESULTS INPUT'!$AI:$AI,'RESULTS INPUT'!$I:$I,$A209,'RESULTS INPUT'!$C:$C,S$4)*(IF($D209="Y",2,1)))*(IF($E209=S$4,2,1))</f>
        <v>0</v>
      </c>
      <c r="T209" s="87">
        <f t="shared" si="81"/>
        <v>0</v>
      </c>
      <c r="U209" s="47">
        <f t="shared" si="80"/>
        <v>21</v>
      </c>
    </row>
    <row r="210" spans="1:21" ht="15.75" thickBot="1" x14ac:dyDescent="0.3">
      <c r="A210" s="38" t="str">
        <f>A203&amp;" - TOTAL SCORE"</f>
        <v xml:space="preserve"> -  - TOTAL SCORE</v>
      </c>
      <c r="B210" s="39"/>
      <c r="C210" s="39"/>
      <c r="D210" s="39"/>
      <c r="E210" s="39"/>
      <c r="G210" s="88">
        <f>SUM(G205:G209)</f>
        <v>0</v>
      </c>
      <c r="H210" s="88">
        <f t="shared" ref="H210:T210" si="83">SUM(H205:H209)</f>
        <v>0</v>
      </c>
      <c r="I210" s="88">
        <f t="shared" si="83"/>
        <v>0</v>
      </c>
      <c r="J210" s="88">
        <f t="shared" si="83"/>
        <v>0</v>
      </c>
      <c r="K210" s="88">
        <f t="shared" si="83"/>
        <v>0</v>
      </c>
      <c r="L210" s="88">
        <f t="shared" si="83"/>
        <v>0</v>
      </c>
      <c r="M210" s="88">
        <f t="shared" si="83"/>
        <v>0</v>
      </c>
      <c r="N210" s="88">
        <f t="shared" si="83"/>
        <v>0</v>
      </c>
      <c r="O210" s="88">
        <f t="shared" si="83"/>
        <v>0</v>
      </c>
      <c r="P210" s="88">
        <f t="shared" si="83"/>
        <v>0</v>
      </c>
      <c r="Q210" s="88">
        <f t="shared" si="83"/>
        <v>0</v>
      </c>
      <c r="R210" s="88">
        <f t="shared" si="83"/>
        <v>0</v>
      </c>
      <c r="S210" s="88">
        <f t="shared" si="83"/>
        <v>0</v>
      </c>
      <c r="T210" s="89">
        <f t="shared" si="83"/>
        <v>0</v>
      </c>
      <c r="U210" s="47">
        <f t="shared" si="80"/>
        <v>21</v>
      </c>
    </row>
    <row r="211" spans="1:21" ht="15.75" thickTop="1" x14ac:dyDescent="0.25"/>
    <row r="213" spans="1:21" ht="15.75" thickBot="1" x14ac:dyDescent="0.3">
      <c r="A213" s="40" t="str">
        <f>UPPER(_xlfn.XLOOKUP(U213,'TEAM INPUT'!$A$5:$A$102,'TEAM INPUT'!$B$5:$B$102,0))</f>
        <v xml:space="preserve"> - </v>
      </c>
      <c r="B213" s="41"/>
      <c r="C213" s="41"/>
      <c r="D213" s="41"/>
      <c r="E213" s="41"/>
      <c r="F213" s="41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47">
        <f>U203+1</f>
        <v>22</v>
      </c>
    </row>
    <row r="214" spans="1:21" ht="30" x14ac:dyDescent="0.25">
      <c r="A214" s="42" t="s">
        <v>76</v>
      </c>
      <c r="B214" s="43" t="s">
        <v>20</v>
      </c>
      <c r="C214" s="44" t="s">
        <v>94</v>
      </c>
      <c r="D214" s="45" t="s">
        <v>93</v>
      </c>
      <c r="E214" s="44" t="s">
        <v>91</v>
      </c>
      <c r="G214" s="80" t="s">
        <v>78</v>
      </c>
      <c r="H214" s="80" t="s">
        <v>79</v>
      </c>
      <c r="I214" s="80" t="s">
        <v>80</v>
      </c>
      <c r="J214" s="80" t="s">
        <v>81</v>
      </c>
      <c r="K214" s="80" t="s">
        <v>82</v>
      </c>
      <c r="L214" s="80" t="s">
        <v>83</v>
      </c>
      <c r="M214" s="80" t="s">
        <v>84</v>
      </c>
      <c r="N214" s="80" t="s">
        <v>85</v>
      </c>
      <c r="O214" s="80" t="s">
        <v>86</v>
      </c>
      <c r="P214" s="80" t="s">
        <v>87</v>
      </c>
      <c r="Q214" s="80" t="s">
        <v>88</v>
      </c>
      <c r="R214" s="80" t="s">
        <v>89</v>
      </c>
      <c r="S214" s="80" t="s">
        <v>90</v>
      </c>
      <c r="T214" s="81" t="s">
        <v>98</v>
      </c>
      <c r="U214" s="47">
        <f>U213</f>
        <v>22</v>
      </c>
    </row>
    <row r="215" spans="1:21" x14ac:dyDescent="0.25">
      <c r="A215" s="11">
        <f>VLOOKUP(U213,'TEAM INPUT'!$A$5:$AM$102,29,FALSE)</f>
        <v>0</v>
      </c>
      <c r="B215" s="67" t="str">
        <f>IFERROR(VLOOKUP($A215,LISTS!$A$3:$C$39,2,FALSE),"")</f>
        <v/>
      </c>
      <c r="C215" s="11" t="str">
        <f>IFERROR(VLOOKUP($A215,LISTS!$A$3:$C$39,3,FALSE),"")</f>
        <v/>
      </c>
      <c r="D215" s="11" t="str">
        <f>IF(_xlfn.XLOOKUP(U213,'TEAM INPUT'!$A$5:$A$102,'TEAM INPUT'!$F$5:$F$102,0)=$A215,"Y","")</f>
        <v>Y</v>
      </c>
      <c r="E215" s="11" t="str">
        <f>_xlfn.XLOOKUP(U213,'TEAM INPUT'!$A$5:$A$102,'TEAM INPUT'!$I$5:$I$102,0)</f>
        <v xml:space="preserve"> - </v>
      </c>
      <c r="G215" s="82">
        <f>(SUMIFS('RESULTS INPUT'!$AI:$AI,'RESULTS INPUT'!$I:$I,$A215,'RESULTS INPUT'!$C:$C,G$4)*(IF($D215="Y",2,1)))*(IF($E215=G$4,2,1))</f>
        <v>0</v>
      </c>
      <c r="H215" s="82">
        <f>(SUMIFS('RESULTS INPUT'!$AI:$AI,'RESULTS INPUT'!$I:$I,$A215,'RESULTS INPUT'!$C:$C,H$4)*(IF($D215="Y",2,1)))*(IF($E215=H$4,2,1))</f>
        <v>0</v>
      </c>
      <c r="I215" s="82">
        <f>(SUMIFS('RESULTS INPUT'!$AI:$AI,'RESULTS INPUT'!$I:$I,$A215,'RESULTS INPUT'!$C:$C,I$4)*(IF($D215="Y",2,1)))*(IF($E215=I$4,2,1))</f>
        <v>0</v>
      </c>
      <c r="J215" s="82">
        <f>(SUMIFS('RESULTS INPUT'!$AI:$AI,'RESULTS INPUT'!$I:$I,$A215,'RESULTS INPUT'!$C:$C,J$4)*(IF($D215="Y",2,1)))*(IF($E215=J$4,2,1))</f>
        <v>0</v>
      </c>
      <c r="K215" s="82">
        <f>(SUMIFS('RESULTS INPUT'!$AI:$AI,'RESULTS INPUT'!$I:$I,$A215,'RESULTS INPUT'!$C:$C,K$4)*(IF($D215="Y",2,1)))*(IF($E215=K$4,2,1))</f>
        <v>0</v>
      </c>
      <c r="L215" s="82">
        <f>(SUMIFS('RESULTS INPUT'!$AI:$AI,'RESULTS INPUT'!$I:$I,$A215,'RESULTS INPUT'!$C:$C,L$4)*(IF($D215="Y",2,1)))*(IF($E215=L$4,2,1))</f>
        <v>0</v>
      </c>
      <c r="M215" s="82">
        <f>(SUMIFS('RESULTS INPUT'!$AI:$AI,'RESULTS INPUT'!$I:$I,$A215,'RESULTS INPUT'!$C:$C,M$4)*(IF($D215="Y",2,1)))*(IF($E215=M$4,2,1))</f>
        <v>0</v>
      </c>
      <c r="N215" s="82">
        <f>(SUMIFS('RESULTS INPUT'!$AI:$AI,'RESULTS INPUT'!$I:$I,$A215,'RESULTS INPUT'!$C:$C,N$4)*(IF($D215="Y",2,1)))*(IF($E215=N$4,2,1))</f>
        <v>0</v>
      </c>
      <c r="O215" s="82">
        <f>(SUMIFS('RESULTS INPUT'!$AI:$AI,'RESULTS INPUT'!$I:$I,$A215,'RESULTS INPUT'!$C:$C,O$4)*(IF($D215="Y",2,1)))*(IF($E215=O$4,2,1))</f>
        <v>0</v>
      </c>
      <c r="P215" s="82">
        <f>(SUMIFS('RESULTS INPUT'!$AI:$AI,'RESULTS INPUT'!$I:$I,$A215,'RESULTS INPUT'!$C:$C,P$4)*(IF($D215="Y",2,1)))*(IF($E215=P$4,2,1))</f>
        <v>0</v>
      </c>
      <c r="Q215" s="82">
        <f>(SUMIFS('RESULTS INPUT'!$AI:$AI,'RESULTS INPUT'!$I:$I,$A215,'RESULTS INPUT'!$C:$C,Q$4)*(IF($D215="Y",2,1)))*(IF($E215=Q$4,2,1))</f>
        <v>0</v>
      </c>
      <c r="R215" s="82">
        <f>(SUMIFS('RESULTS INPUT'!$AI:$AI,'RESULTS INPUT'!$I:$I,$A215,'RESULTS INPUT'!$C:$C,R$4)*(IF($D215="Y",2,1)))*(IF($E215=R$4,2,1))</f>
        <v>0</v>
      </c>
      <c r="S215" s="82">
        <f>(SUMIFS('RESULTS INPUT'!$AI:$AI,'RESULTS INPUT'!$I:$I,$A215,'RESULTS INPUT'!$C:$C,S$4)*(IF($D215="Y",2,1)))*(IF($E215=S$4,2,1))</f>
        <v>0</v>
      </c>
      <c r="T215" s="83">
        <f>SUM(G215:S215)</f>
        <v>0</v>
      </c>
      <c r="U215" s="47">
        <f t="shared" ref="U215:U220" si="84">U214</f>
        <v>22</v>
      </c>
    </row>
    <row r="216" spans="1:21" x14ac:dyDescent="0.25">
      <c r="A216" s="11">
        <f>VLOOKUP(U213,'TEAM INPUT'!$A$5:$AM$102,30,FALSE)</f>
        <v>0</v>
      </c>
      <c r="B216" s="67" t="str">
        <f>IFERROR(VLOOKUP($A216,LISTS!$A$3:$C$39,2,FALSE),"")</f>
        <v/>
      </c>
      <c r="C216" s="11" t="str">
        <f>IFERROR(VLOOKUP($A216,LISTS!$A$3:$C$39,3,FALSE),"")</f>
        <v/>
      </c>
      <c r="D216" s="11" t="str">
        <f>IF(_xlfn.XLOOKUP(U213,'TEAM INPUT'!$A$5:$A$102,'TEAM INPUT'!$F$5:$F$102,0)=$A216,"Y","")</f>
        <v>Y</v>
      </c>
      <c r="E216" s="11" t="str">
        <f>E215</f>
        <v xml:space="preserve"> - </v>
      </c>
      <c r="G216" s="84">
        <f>(SUMIFS('RESULTS INPUT'!$AI:$AI,'RESULTS INPUT'!$I:$I,$A216,'RESULTS INPUT'!$C:$C,G$4)*(IF($D216="Y",2,1)))*(IF($E216=G$4,2,1))</f>
        <v>0</v>
      </c>
      <c r="H216" s="84">
        <f>(SUMIFS('RESULTS INPUT'!$AI:$AI,'RESULTS INPUT'!$I:$I,$A216,'RESULTS INPUT'!$C:$C,H$4)*(IF($D216="Y",2,1)))*(IF($E216=H$4,2,1))</f>
        <v>0</v>
      </c>
      <c r="I216" s="84">
        <f>(SUMIFS('RESULTS INPUT'!$AI:$AI,'RESULTS INPUT'!$I:$I,$A216,'RESULTS INPUT'!$C:$C,I$4)*(IF($D216="Y",2,1)))*(IF($E216=I$4,2,1))</f>
        <v>0</v>
      </c>
      <c r="J216" s="84">
        <f>(SUMIFS('RESULTS INPUT'!$AI:$AI,'RESULTS INPUT'!$I:$I,$A216,'RESULTS INPUT'!$C:$C,J$4)*(IF($D216="Y",2,1)))*(IF($E216=J$4,2,1))</f>
        <v>0</v>
      </c>
      <c r="K216" s="84">
        <f>(SUMIFS('RESULTS INPUT'!$AI:$AI,'RESULTS INPUT'!$I:$I,$A216,'RESULTS INPUT'!$C:$C,K$4)*(IF($D216="Y",2,1)))*(IF($E216=K$4,2,1))</f>
        <v>0</v>
      </c>
      <c r="L216" s="84">
        <f>(SUMIFS('RESULTS INPUT'!$AI:$AI,'RESULTS INPUT'!$I:$I,$A216,'RESULTS INPUT'!$C:$C,L$4)*(IF($D216="Y",2,1)))*(IF($E216=L$4,2,1))</f>
        <v>0</v>
      </c>
      <c r="M216" s="84">
        <f>(SUMIFS('RESULTS INPUT'!$AI:$AI,'RESULTS INPUT'!$I:$I,$A216,'RESULTS INPUT'!$C:$C,M$4)*(IF($D216="Y",2,1)))*(IF($E216=M$4,2,1))</f>
        <v>0</v>
      </c>
      <c r="N216" s="84">
        <f>(SUMIFS('RESULTS INPUT'!$AI:$AI,'RESULTS INPUT'!$I:$I,$A216,'RESULTS INPUT'!$C:$C,N$4)*(IF($D216="Y",2,1)))*(IF($E216=N$4,2,1))</f>
        <v>0</v>
      </c>
      <c r="O216" s="84">
        <f>(SUMIFS('RESULTS INPUT'!$AI:$AI,'RESULTS INPUT'!$I:$I,$A216,'RESULTS INPUT'!$C:$C,O$4)*(IF($D216="Y",2,1)))*(IF($E216=O$4,2,1))</f>
        <v>0</v>
      </c>
      <c r="P216" s="84">
        <f>(SUMIFS('RESULTS INPUT'!$AI:$AI,'RESULTS INPUT'!$I:$I,$A216,'RESULTS INPUT'!$C:$C,P$4)*(IF($D216="Y",2,1)))*(IF($E216=P$4,2,1))</f>
        <v>0</v>
      </c>
      <c r="Q216" s="84">
        <f>(SUMIFS('RESULTS INPUT'!$AI:$AI,'RESULTS INPUT'!$I:$I,$A216,'RESULTS INPUT'!$C:$C,Q$4)*(IF($D216="Y",2,1)))*(IF($E216=Q$4,2,1))</f>
        <v>0</v>
      </c>
      <c r="R216" s="84">
        <f>(SUMIFS('RESULTS INPUT'!$AI:$AI,'RESULTS INPUT'!$I:$I,$A216,'RESULTS INPUT'!$C:$C,R$4)*(IF($D216="Y",2,1)))*(IF($E216=R$4,2,1))</f>
        <v>0</v>
      </c>
      <c r="S216" s="84">
        <f>(SUMIFS('RESULTS INPUT'!$AI:$AI,'RESULTS INPUT'!$I:$I,$A216,'RESULTS INPUT'!$C:$C,S$4)*(IF($D216="Y",2,1)))*(IF($E216=S$4,2,1))</f>
        <v>0</v>
      </c>
      <c r="T216" s="85">
        <f t="shared" ref="T216:T219" si="85">SUM(G216:S216)</f>
        <v>0</v>
      </c>
      <c r="U216" s="47">
        <f t="shared" si="84"/>
        <v>22</v>
      </c>
    </row>
    <row r="217" spans="1:21" x14ac:dyDescent="0.25">
      <c r="A217" s="11">
        <f>VLOOKUP(U213,'TEAM INPUT'!$A$5:$AM$102,31,FALSE)</f>
        <v>0</v>
      </c>
      <c r="B217" s="67" t="str">
        <f>IFERROR(VLOOKUP($A217,LISTS!$A$3:$C$39,2,FALSE),"")</f>
        <v/>
      </c>
      <c r="C217" s="11" t="str">
        <f>IFERROR(VLOOKUP($A217,LISTS!$A$3:$C$39,3,FALSE),"")</f>
        <v/>
      </c>
      <c r="D217" s="11" t="str">
        <f>IF(_xlfn.XLOOKUP(U213,'TEAM INPUT'!$A$5:$A$102,'TEAM INPUT'!$F$5:$F$102,0)=$A217,"Y","")</f>
        <v>Y</v>
      </c>
      <c r="E217" s="11" t="str">
        <f t="shared" ref="E217:E219" si="86">E216</f>
        <v xml:space="preserve"> - </v>
      </c>
      <c r="G217" s="84">
        <f>(SUMIFS('RESULTS INPUT'!$AI:$AI,'RESULTS INPUT'!$I:$I,$A217,'RESULTS INPUT'!$C:$C,G$4)*(IF($D217="Y",2,1)))*(IF($E217=G$4,2,1))</f>
        <v>0</v>
      </c>
      <c r="H217" s="84">
        <f>(SUMIFS('RESULTS INPUT'!$AI:$AI,'RESULTS INPUT'!$I:$I,$A217,'RESULTS INPUT'!$C:$C,H$4)*(IF($D217="Y",2,1)))*(IF($E217=H$4,2,1))</f>
        <v>0</v>
      </c>
      <c r="I217" s="84">
        <f>(SUMIFS('RESULTS INPUT'!$AI:$AI,'RESULTS INPUT'!$I:$I,$A217,'RESULTS INPUT'!$C:$C,I$4)*(IF($D217="Y",2,1)))*(IF($E217=I$4,2,1))</f>
        <v>0</v>
      </c>
      <c r="J217" s="84">
        <f>(SUMIFS('RESULTS INPUT'!$AI:$AI,'RESULTS INPUT'!$I:$I,$A217,'RESULTS INPUT'!$C:$C,J$4)*(IF($D217="Y",2,1)))*(IF($E217=J$4,2,1))</f>
        <v>0</v>
      </c>
      <c r="K217" s="84">
        <f>(SUMIFS('RESULTS INPUT'!$AI:$AI,'RESULTS INPUT'!$I:$I,$A217,'RESULTS INPUT'!$C:$C,K$4)*(IF($D217="Y",2,1)))*(IF($E217=K$4,2,1))</f>
        <v>0</v>
      </c>
      <c r="L217" s="84">
        <f>(SUMIFS('RESULTS INPUT'!$AI:$AI,'RESULTS INPUT'!$I:$I,$A217,'RESULTS INPUT'!$C:$C,L$4)*(IF($D217="Y",2,1)))*(IF($E217=L$4,2,1))</f>
        <v>0</v>
      </c>
      <c r="M217" s="84">
        <f>(SUMIFS('RESULTS INPUT'!$AI:$AI,'RESULTS INPUT'!$I:$I,$A217,'RESULTS INPUT'!$C:$C,M$4)*(IF($D217="Y",2,1)))*(IF($E217=M$4,2,1))</f>
        <v>0</v>
      </c>
      <c r="N217" s="84">
        <f>(SUMIFS('RESULTS INPUT'!$AI:$AI,'RESULTS INPUT'!$I:$I,$A217,'RESULTS INPUT'!$C:$C,N$4)*(IF($D217="Y",2,1)))*(IF($E217=N$4,2,1))</f>
        <v>0</v>
      </c>
      <c r="O217" s="84">
        <f>(SUMIFS('RESULTS INPUT'!$AI:$AI,'RESULTS INPUT'!$I:$I,$A217,'RESULTS INPUT'!$C:$C,O$4)*(IF($D217="Y",2,1)))*(IF($E217=O$4,2,1))</f>
        <v>0</v>
      </c>
      <c r="P217" s="84">
        <f>(SUMIFS('RESULTS INPUT'!$AI:$AI,'RESULTS INPUT'!$I:$I,$A217,'RESULTS INPUT'!$C:$C,P$4)*(IF($D217="Y",2,1)))*(IF($E217=P$4,2,1))</f>
        <v>0</v>
      </c>
      <c r="Q217" s="84">
        <f>(SUMIFS('RESULTS INPUT'!$AI:$AI,'RESULTS INPUT'!$I:$I,$A217,'RESULTS INPUT'!$C:$C,Q$4)*(IF($D217="Y",2,1)))*(IF($E217=Q$4,2,1))</f>
        <v>0</v>
      </c>
      <c r="R217" s="84">
        <f>(SUMIFS('RESULTS INPUT'!$AI:$AI,'RESULTS INPUT'!$I:$I,$A217,'RESULTS INPUT'!$C:$C,R$4)*(IF($D217="Y",2,1)))*(IF($E217=R$4,2,1))</f>
        <v>0</v>
      </c>
      <c r="S217" s="84">
        <f>(SUMIFS('RESULTS INPUT'!$AI:$AI,'RESULTS INPUT'!$I:$I,$A217,'RESULTS INPUT'!$C:$C,S$4)*(IF($D217="Y",2,1)))*(IF($E217=S$4,2,1))</f>
        <v>0</v>
      </c>
      <c r="T217" s="85">
        <f t="shared" si="85"/>
        <v>0</v>
      </c>
      <c r="U217" s="47">
        <f t="shared" si="84"/>
        <v>22</v>
      </c>
    </row>
    <row r="218" spans="1:21" x14ac:dyDescent="0.25">
      <c r="A218" s="11">
        <f>VLOOKUP(U213,'TEAM INPUT'!$A$5:$AM$102,32,FALSE)</f>
        <v>0</v>
      </c>
      <c r="B218" s="67" t="str">
        <f>IFERROR(VLOOKUP($A218,LISTS!$A$3:$C$39,2,FALSE),"")</f>
        <v/>
      </c>
      <c r="C218" s="11" t="str">
        <f>IFERROR(VLOOKUP($A218,LISTS!$A$3:$C$39,3,FALSE),"")</f>
        <v/>
      </c>
      <c r="D218" s="11" t="str">
        <f>IF(_xlfn.XLOOKUP(U213,'TEAM INPUT'!$A$5:$A$102,'TEAM INPUT'!$F$5:$F$102,0)=$A218,"Y","")</f>
        <v>Y</v>
      </c>
      <c r="E218" s="11" t="str">
        <f t="shared" si="86"/>
        <v xml:space="preserve"> - </v>
      </c>
      <c r="G218" s="84">
        <f>(SUMIFS('RESULTS INPUT'!$AI:$AI,'RESULTS INPUT'!$I:$I,$A218,'RESULTS INPUT'!$C:$C,G$4)*(IF($D218="Y",2,1)))*(IF($E218=G$4,2,1))</f>
        <v>0</v>
      </c>
      <c r="H218" s="84">
        <f>(SUMIFS('RESULTS INPUT'!$AI:$AI,'RESULTS INPUT'!$I:$I,$A218,'RESULTS INPUT'!$C:$C,H$4)*(IF($D218="Y",2,1)))*(IF($E218=H$4,2,1))</f>
        <v>0</v>
      </c>
      <c r="I218" s="84">
        <f>(SUMIFS('RESULTS INPUT'!$AI:$AI,'RESULTS INPUT'!$I:$I,$A218,'RESULTS INPUT'!$C:$C,I$4)*(IF($D218="Y",2,1)))*(IF($E218=I$4,2,1))</f>
        <v>0</v>
      </c>
      <c r="J218" s="84">
        <f>(SUMIFS('RESULTS INPUT'!$AI:$AI,'RESULTS INPUT'!$I:$I,$A218,'RESULTS INPUT'!$C:$C,J$4)*(IF($D218="Y",2,1)))*(IF($E218=J$4,2,1))</f>
        <v>0</v>
      </c>
      <c r="K218" s="84">
        <f>(SUMIFS('RESULTS INPUT'!$AI:$AI,'RESULTS INPUT'!$I:$I,$A218,'RESULTS INPUT'!$C:$C,K$4)*(IF($D218="Y",2,1)))*(IF($E218=K$4,2,1))</f>
        <v>0</v>
      </c>
      <c r="L218" s="84">
        <f>(SUMIFS('RESULTS INPUT'!$AI:$AI,'RESULTS INPUT'!$I:$I,$A218,'RESULTS INPUT'!$C:$C,L$4)*(IF($D218="Y",2,1)))*(IF($E218=L$4,2,1))</f>
        <v>0</v>
      </c>
      <c r="M218" s="84">
        <f>(SUMIFS('RESULTS INPUT'!$AI:$AI,'RESULTS INPUT'!$I:$I,$A218,'RESULTS INPUT'!$C:$C,M$4)*(IF($D218="Y",2,1)))*(IF($E218=M$4,2,1))</f>
        <v>0</v>
      </c>
      <c r="N218" s="84">
        <f>(SUMIFS('RESULTS INPUT'!$AI:$AI,'RESULTS INPUT'!$I:$I,$A218,'RESULTS INPUT'!$C:$C,N$4)*(IF($D218="Y",2,1)))*(IF($E218=N$4,2,1))</f>
        <v>0</v>
      </c>
      <c r="O218" s="84">
        <f>(SUMIFS('RESULTS INPUT'!$AI:$AI,'RESULTS INPUT'!$I:$I,$A218,'RESULTS INPUT'!$C:$C,O$4)*(IF($D218="Y",2,1)))*(IF($E218=O$4,2,1))</f>
        <v>0</v>
      </c>
      <c r="P218" s="84">
        <f>(SUMIFS('RESULTS INPUT'!$AI:$AI,'RESULTS INPUT'!$I:$I,$A218,'RESULTS INPUT'!$C:$C,P$4)*(IF($D218="Y",2,1)))*(IF($E218=P$4,2,1))</f>
        <v>0</v>
      </c>
      <c r="Q218" s="84">
        <f>(SUMIFS('RESULTS INPUT'!$AI:$AI,'RESULTS INPUT'!$I:$I,$A218,'RESULTS INPUT'!$C:$C,Q$4)*(IF($D218="Y",2,1)))*(IF($E218=Q$4,2,1))</f>
        <v>0</v>
      </c>
      <c r="R218" s="84">
        <f>(SUMIFS('RESULTS INPUT'!$AI:$AI,'RESULTS INPUT'!$I:$I,$A218,'RESULTS INPUT'!$C:$C,R$4)*(IF($D218="Y",2,1)))*(IF($E218=R$4,2,1))</f>
        <v>0</v>
      </c>
      <c r="S218" s="84">
        <f>(SUMIFS('RESULTS INPUT'!$AI:$AI,'RESULTS INPUT'!$I:$I,$A218,'RESULTS INPUT'!$C:$C,S$4)*(IF($D218="Y",2,1)))*(IF($E218=S$4,2,1))</f>
        <v>0</v>
      </c>
      <c r="T218" s="85">
        <f t="shared" si="85"/>
        <v>0</v>
      </c>
      <c r="U218" s="47">
        <f t="shared" si="84"/>
        <v>22</v>
      </c>
    </row>
    <row r="219" spans="1:21" ht="15.75" thickBot="1" x14ac:dyDescent="0.3">
      <c r="A219" s="17">
        <f>VLOOKUP(U213,'TEAM INPUT'!$A$5:$AM$102,33,FALSE)</f>
        <v>0</v>
      </c>
      <c r="B219" s="67" t="str">
        <f>IFERROR(VLOOKUP($A219,LISTS!$A$3:$C$39,2,FALSE),"")</f>
        <v/>
      </c>
      <c r="C219" s="11" t="str">
        <f>IFERROR(VLOOKUP($A219,LISTS!$A$3:$C$39,3,FALSE),"")</f>
        <v/>
      </c>
      <c r="D219" s="17" t="str">
        <f>IF(_xlfn.XLOOKUP(U213,'TEAM INPUT'!$A$5:$A$102,'TEAM INPUT'!$F$5:$F$102,0)=$A219,"Y","")</f>
        <v>Y</v>
      </c>
      <c r="E219" s="17" t="str">
        <f t="shared" si="86"/>
        <v xml:space="preserve"> - </v>
      </c>
      <c r="G219" s="86">
        <f>(SUMIFS('RESULTS INPUT'!$AI:$AI,'RESULTS INPUT'!$I:$I,$A219,'RESULTS INPUT'!$C:$C,G$4)*(IF($D219="Y",2,1)))*(IF($E219=G$4,2,1))</f>
        <v>0</v>
      </c>
      <c r="H219" s="86">
        <f>(SUMIFS('RESULTS INPUT'!$AI:$AI,'RESULTS INPUT'!$I:$I,$A219,'RESULTS INPUT'!$C:$C,H$4)*(IF($D219="Y",2,1)))*(IF($E219=H$4,2,1))</f>
        <v>0</v>
      </c>
      <c r="I219" s="86">
        <f>(SUMIFS('RESULTS INPUT'!$AI:$AI,'RESULTS INPUT'!$I:$I,$A219,'RESULTS INPUT'!$C:$C,I$4)*(IF($D219="Y",2,1)))*(IF($E219=I$4,2,1))</f>
        <v>0</v>
      </c>
      <c r="J219" s="86">
        <f>(SUMIFS('RESULTS INPUT'!$AI:$AI,'RESULTS INPUT'!$I:$I,$A219,'RESULTS INPUT'!$C:$C,J$4)*(IF($D219="Y",2,1)))*(IF($E219=J$4,2,1))</f>
        <v>0</v>
      </c>
      <c r="K219" s="86">
        <f>(SUMIFS('RESULTS INPUT'!$AI:$AI,'RESULTS INPUT'!$I:$I,$A219,'RESULTS INPUT'!$C:$C,K$4)*(IF($D219="Y",2,1)))*(IF($E219=K$4,2,1))</f>
        <v>0</v>
      </c>
      <c r="L219" s="86">
        <f>(SUMIFS('RESULTS INPUT'!$AI:$AI,'RESULTS INPUT'!$I:$I,$A219,'RESULTS INPUT'!$C:$C,L$4)*(IF($D219="Y",2,1)))*(IF($E219=L$4,2,1))</f>
        <v>0</v>
      </c>
      <c r="M219" s="86">
        <f>(SUMIFS('RESULTS INPUT'!$AI:$AI,'RESULTS INPUT'!$I:$I,$A219,'RESULTS INPUT'!$C:$C,M$4)*(IF($D219="Y",2,1)))*(IF($E219=M$4,2,1))</f>
        <v>0</v>
      </c>
      <c r="N219" s="86">
        <f>(SUMIFS('RESULTS INPUT'!$AI:$AI,'RESULTS INPUT'!$I:$I,$A219,'RESULTS INPUT'!$C:$C,N$4)*(IF($D219="Y",2,1)))*(IF($E219=N$4,2,1))</f>
        <v>0</v>
      </c>
      <c r="O219" s="86">
        <f>(SUMIFS('RESULTS INPUT'!$AI:$AI,'RESULTS INPUT'!$I:$I,$A219,'RESULTS INPUT'!$C:$C,O$4)*(IF($D219="Y",2,1)))*(IF($E219=O$4,2,1))</f>
        <v>0</v>
      </c>
      <c r="P219" s="86">
        <f>(SUMIFS('RESULTS INPUT'!$AI:$AI,'RESULTS INPUT'!$I:$I,$A219,'RESULTS INPUT'!$C:$C,P$4)*(IF($D219="Y",2,1)))*(IF($E219=P$4,2,1))</f>
        <v>0</v>
      </c>
      <c r="Q219" s="86">
        <f>(SUMIFS('RESULTS INPUT'!$AI:$AI,'RESULTS INPUT'!$I:$I,$A219,'RESULTS INPUT'!$C:$C,Q$4)*(IF($D219="Y",2,1)))*(IF($E219=Q$4,2,1))</f>
        <v>0</v>
      </c>
      <c r="R219" s="86">
        <f>(SUMIFS('RESULTS INPUT'!$AI:$AI,'RESULTS INPUT'!$I:$I,$A219,'RESULTS INPUT'!$C:$C,R$4)*(IF($D219="Y",2,1)))*(IF($E219=R$4,2,1))</f>
        <v>0</v>
      </c>
      <c r="S219" s="86">
        <f>(SUMIFS('RESULTS INPUT'!$AI:$AI,'RESULTS INPUT'!$I:$I,$A219,'RESULTS INPUT'!$C:$C,S$4)*(IF($D219="Y",2,1)))*(IF($E219=S$4,2,1))</f>
        <v>0</v>
      </c>
      <c r="T219" s="87">
        <f t="shared" si="85"/>
        <v>0</v>
      </c>
      <c r="U219" s="47">
        <f t="shared" si="84"/>
        <v>22</v>
      </c>
    </row>
    <row r="220" spans="1:21" ht="15.75" thickBot="1" x14ac:dyDescent="0.3">
      <c r="A220" s="38" t="str">
        <f>A213&amp;" - TOTAL SCORE"</f>
        <v xml:space="preserve"> -  - TOTAL SCORE</v>
      </c>
      <c r="B220" s="39"/>
      <c r="C220" s="39"/>
      <c r="D220" s="39"/>
      <c r="E220" s="39"/>
      <c r="G220" s="88">
        <f>SUM(G215:G219)</f>
        <v>0</v>
      </c>
      <c r="H220" s="88">
        <f t="shared" ref="H220:T220" si="87">SUM(H215:H219)</f>
        <v>0</v>
      </c>
      <c r="I220" s="88">
        <f t="shared" si="87"/>
        <v>0</v>
      </c>
      <c r="J220" s="88">
        <f t="shared" si="87"/>
        <v>0</v>
      </c>
      <c r="K220" s="88">
        <f t="shared" si="87"/>
        <v>0</v>
      </c>
      <c r="L220" s="88">
        <f t="shared" si="87"/>
        <v>0</v>
      </c>
      <c r="M220" s="88">
        <f t="shared" si="87"/>
        <v>0</v>
      </c>
      <c r="N220" s="88">
        <f t="shared" si="87"/>
        <v>0</v>
      </c>
      <c r="O220" s="88">
        <f t="shared" si="87"/>
        <v>0</v>
      </c>
      <c r="P220" s="88">
        <f t="shared" si="87"/>
        <v>0</v>
      </c>
      <c r="Q220" s="88">
        <f t="shared" si="87"/>
        <v>0</v>
      </c>
      <c r="R220" s="88">
        <f t="shared" si="87"/>
        <v>0</v>
      </c>
      <c r="S220" s="88">
        <f t="shared" si="87"/>
        <v>0</v>
      </c>
      <c r="T220" s="89">
        <f t="shared" si="87"/>
        <v>0</v>
      </c>
      <c r="U220" s="47">
        <f t="shared" si="84"/>
        <v>22</v>
      </c>
    </row>
    <row r="221" spans="1:21" ht="15.75" thickTop="1" x14ac:dyDescent="0.25"/>
    <row r="223" spans="1:21" ht="15.75" thickBot="1" x14ac:dyDescent="0.3">
      <c r="A223" s="40" t="str">
        <f>UPPER(_xlfn.XLOOKUP(U223,'TEAM INPUT'!$A$5:$A$102,'TEAM INPUT'!$B$5:$B$102,0))</f>
        <v xml:space="preserve"> - </v>
      </c>
      <c r="B223" s="41"/>
      <c r="C223" s="41"/>
      <c r="D223" s="41"/>
      <c r="E223" s="41"/>
      <c r="F223" s="41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47">
        <f>U213+1</f>
        <v>23</v>
      </c>
    </row>
    <row r="224" spans="1:21" ht="30" x14ac:dyDescent="0.25">
      <c r="A224" s="42" t="s">
        <v>76</v>
      </c>
      <c r="B224" s="43" t="s">
        <v>20</v>
      </c>
      <c r="C224" s="44" t="s">
        <v>94</v>
      </c>
      <c r="D224" s="45" t="s">
        <v>93</v>
      </c>
      <c r="E224" s="44" t="s">
        <v>91</v>
      </c>
      <c r="G224" s="80" t="s">
        <v>78</v>
      </c>
      <c r="H224" s="80" t="s">
        <v>79</v>
      </c>
      <c r="I224" s="80" t="s">
        <v>80</v>
      </c>
      <c r="J224" s="80" t="s">
        <v>81</v>
      </c>
      <c r="K224" s="80" t="s">
        <v>82</v>
      </c>
      <c r="L224" s="80" t="s">
        <v>83</v>
      </c>
      <c r="M224" s="80" t="s">
        <v>84</v>
      </c>
      <c r="N224" s="80" t="s">
        <v>85</v>
      </c>
      <c r="O224" s="80" t="s">
        <v>86</v>
      </c>
      <c r="P224" s="80" t="s">
        <v>87</v>
      </c>
      <c r="Q224" s="80" t="s">
        <v>88</v>
      </c>
      <c r="R224" s="80" t="s">
        <v>89</v>
      </c>
      <c r="S224" s="80" t="s">
        <v>90</v>
      </c>
      <c r="T224" s="81" t="s">
        <v>98</v>
      </c>
      <c r="U224" s="47">
        <f>U223</f>
        <v>23</v>
      </c>
    </row>
    <row r="225" spans="1:21" x14ac:dyDescent="0.25">
      <c r="A225" s="11">
        <f>VLOOKUP(U223,'TEAM INPUT'!$A$5:$AM$102,29,FALSE)</f>
        <v>0</v>
      </c>
      <c r="B225" s="67" t="str">
        <f>IFERROR(VLOOKUP($A225,LISTS!$A$3:$C$39,2,FALSE),"")</f>
        <v/>
      </c>
      <c r="C225" s="11" t="str">
        <f>IFERROR(VLOOKUP($A225,LISTS!$A$3:$C$39,3,FALSE),"")</f>
        <v/>
      </c>
      <c r="D225" s="11" t="str">
        <f>IF(_xlfn.XLOOKUP(U223,'TEAM INPUT'!$A$5:$A$102,'TEAM INPUT'!$F$5:$F$102,0)=$A225,"Y","")</f>
        <v>Y</v>
      </c>
      <c r="E225" s="11" t="str">
        <f>_xlfn.XLOOKUP(U223,'TEAM INPUT'!$A$5:$A$102,'TEAM INPUT'!$I$5:$I$102,0)</f>
        <v xml:space="preserve"> - </v>
      </c>
      <c r="G225" s="82">
        <f>(SUMIFS('RESULTS INPUT'!$AI:$AI,'RESULTS INPUT'!$I:$I,$A225,'RESULTS INPUT'!$C:$C,G$4)*(IF($D225="Y",2,1)))*(IF($E225=G$4,2,1))</f>
        <v>0</v>
      </c>
      <c r="H225" s="82">
        <f>(SUMIFS('RESULTS INPUT'!$AI:$AI,'RESULTS INPUT'!$I:$I,$A225,'RESULTS INPUT'!$C:$C,H$4)*(IF($D225="Y",2,1)))*(IF($E225=H$4,2,1))</f>
        <v>0</v>
      </c>
      <c r="I225" s="82">
        <f>(SUMIFS('RESULTS INPUT'!$AI:$AI,'RESULTS INPUT'!$I:$I,$A225,'RESULTS INPUT'!$C:$C,I$4)*(IF($D225="Y",2,1)))*(IF($E225=I$4,2,1))</f>
        <v>0</v>
      </c>
      <c r="J225" s="82">
        <f>(SUMIFS('RESULTS INPUT'!$AI:$AI,'RESULTS INPUT'!$I:$I,$A225,'RESULTS INPUT'!$C:$C,J$4)*(IF($D225="Y",2,1)))*(IF($E225=J$4,2,1))</f>
        <v>0</v>
      </c>
      <c r="K225" s="82">
        <f>(SUMIFS('RESULTS INPUT'!$AI:$AI,'RESULTS INPUT'!$I:$I,$A225,'RESULTS INPUT'!$C:$C,K$4)*(IF($D225="Y",2,1)))*(IF($E225=K$4,2,1))</f>
        <v>0</v>
      </c>
      <c r="L225" s="82">
        <f>(SUMIFS('RESULTS INPUT'!$AI:$AI,'RESULTS INPUT'!$I:$I,$A225,'RESULTS INPUT'!$C:$C,L$4)*(IF($D225="Y",2,1)))*(IF($E225=L$4,2,1))</f>
        <v>0</v>
      </c>
      <c r="M225" s="82">
        <f>(SUMIFS('RESULTS INPUT'!$AI:$AI,'RESULTS INPUT'!$I:$I,$A225,'RESULTS INPUT'!$C:$C,M$4)*(IF($D225="Y",2,1)))*(IF($E225=M$4,2,1))</f>
        <v>0</v>
      </c>
      <c r="N225" s="82">
        <f>(SUMIFS('RESULTS INPUT'!$AI:$AI,'RESULTS INPUT'!$I:$I,$A225,'RESULTS INPUT'!$C:$C,N$4)*(IF($D225="Y",2,1)))*(IF($E225=N$4,2,1))</f>
        <v>0</v>
      </c>
      <c r="O225" s="82">
        <f>(SUMIFS('RESULTS INPUT'!$AI:$AI,'RESULTS INPUT'!$I:$I,$A225,'RESULTS INPUT'!$C:$C,O$4)*(IF($D225="Y",2,1)))*(IF($E225=O$4,2,1))</f>
        <v>0</v>
      </c>
      <c r="P225" s="82">
        <f>(SUMIFS('RESULTS INPUT'!$AI:$AI,'RESULTS INPUT'!$I:$I,$A225,'RESULTS INPUT'!$C:$C,P$4)*(IF($D225="Y",2,1)))*(IF($E225=P$4,2,1))</f>
        <v>0</v>
      </c>
      <c r="Q225" s="82">
        <f>(SUMIFS('RESULTS INPUT'!$AI:$AI,'RESULTS INPUT'!$I:$I,$A225,'RESULTS INPUT'!$C:$C,Q$4)*(IF($D225="Y",2,1)))*(IF($E225=Q$4,2,1))</f>
        <v>0</v>
      </c>
      <c r="R225" s="82">
        <f>(SUMIFS('RESULTS INPUT'!$AI:$AI,'RESULTS INPUT'!$I:$I,$A225,'RESULTS INPUT'!$C:$C,R$4)*(IF($D225="Y",2,1)))*(IF($E225=R$4,2,1))</f>
        <v>0</v>
      </c>
      <c r="S225" s="82">
        <f>(SUMIFS('RESULTS INPUT'!$AI:$AI,'RESULTS INPUT'!$I:$I,$A225,'RESULTS INPUT'!$C:$C,S$4)*(IF($D225="Y",2,1)))*(IF($E225=S$4,2,1))</f>
        <v>0</v>
      </c>
      <c r="T225" s="83">
        <f>SUM(G225:S225)</f>
        <v>0</v>
      </c>
      <c r="U225" s="47">
        <f t="shared" ref="U225:U230" si="88">U224</f>
        <v>23</v>
      </c>
    </row>
    <row r="226" spans="1:21" x14ac:dyDescent="0.25">
      <c r="A226" s="11">
        <f>VLOOKUP(U223,'TEAM INPUT'!$A$5:$AM$102,30,FALSE)</f>
        <v>0</v>
      </c>
      <c r="B226" s="67" t="str">
        <f>IFERROR(VLOOKUP($A226,LISTS!$A$3:$C$39,2,FALSE),"")</f>
        <v/>
      </c>
      <c r="C226" s="11" t="str">
        <f>IFERROR(VLOOKUP($A226,LISTS!$A$3:$C$39,3,FALSE),"")</f>
        <v/>
      </c>
      <c r="D226" s="11" t="str">
        <f>IF(_xlfn.XLOOKUP(U223,'TEAM INPUT'!$A$5:$A$102,'TEAM INPUT'!$F$5:$F$102,0)=$A226,"Y","")</f>
        <v>Y</v>
      </c>
      <c r="E226" s="11" t="str">
        <f>E225</f>
        <v xml:space="preserve"> - </v>
      </c>
      <c r="G226" s="84">
        <f>(SUMIFS('RESULTS INPUT'!$AI:$AI,'RESULTS INPUT'!$I:$I,$A226,'RESULTS INPUT'!$C:$C,G$4)*(IF($D226="Y",2,1)))*(IF($E226=G$4,2,1))</f>
        <v>0</v>
      </c>
      <c r="H226" s="84">
        <f>(SUMIFS('RESULTS INPUT'!$AI:$AI,'RESULTS INPUT'!$I:$I,$A226,'RESULTS INPUT'!$C:$C,H$4)*(IF($D226="Y",2,1)))*(IF($E226=H$4,2,1))</f>
        <v>0</v>
      </c>
      <c r="I226" s="84">
        <f>(SUMIFS('RESULTS INPUT'!$AI:$AI,'RESULTS INPUT'!$I:$I,$A226,'RESULTS INPUT'!$C:$C,I$4)*(IF($D226="Y",2,1)))*(IF($E226=I$4,2,1))</f>
        <v>0</v>
      </c>
      <c r="J226" s="84">
        <f>(SUMIFS('RESULTS INPUT'!$AI:$AI,'RESULTS INPUT'!$I:$I,$A226,'RESULTS INPUT'!$C:$C,J$4)*(IF($D226="Y",2,1)))*(IF($E226=J$4,2,1))</f>
        <v>0</v>
      </c>
      <c r="K226" s="84">
        <f>(SUMIFS('RESULTS INPUT'!$AI:$AI,'RESULTS INPUT'!$I:$I,$A226,'RESULTS INPUT'!$C:$C,K$4)*(IF($D226="Y",2,1)))*(IF($E226=K$4,2,1))</f>
        <v>0</v>
      </c>
      <c r="L226" s="84">
        <f>(SUMIFS('RESULTS INPUT'!$AI:$AI,'RESULTS INPUT'!$I:$I,$A226,'RESULTS INPUT'!$C:$C,L$4)*(IF($D226="Y",2,1)))*(IF($E226=L$4,2,1))</f>
        <v>0</v>
      </c>
      <c r="M226" s="84">
        <f>(SUMIFS('RESULTS INPUT'!$AI:$AI,'RESULTS INPUT'!$I:$I,$A226,'RESULTS INPUT'!$C:$C,M$4)*(IF($D226="Y",2,1)))*(IF($E226=M$4,2,1))</f>
        <v>0</v>
      </c>
      <c r="N226" s="84">
        <f>(SUMIFS('RESULTS INPUT'!$AI:$AI,'RESULTS INPUT'!$I:$I,$A226,'RESULTS INPUT'!$C:$C,N$4)*(IF($D226="Y",2,1)))*(IF($E226=N$4,2,1))</f>
        <v>0</v>
      </c>
      <c r="O226" s="84">
        <f>(SUMIFS('RESULTS INPUT'!$AI:$AI,'RESULTS INPUT'!$I:$I,$A226,'RESULTS INPUT'!$C:$C,O$4)*(IF($D226="Y",2,1)))*(IF($E226=O$4,2,1))</f>
        <v>0</v>
      </c>
      <c r="P226" s="84">
        <f>(SUMIFS('RESULTS INPUT'!$AI:$AI,'RESULTS INPUT'!$I:$I,$A226,'RESULTS INPUT'!$C:$C,P$4)*(IF($D226="Y",2,1)))*(IF($E226=P$4,2,1))</f>
        <v>0</v>
      </c>
      <c r="Q226" s="84">
        <f>(SUMIFS('RESULTS INPUT'!$AI:$AI,'RESULTS INPUT'!$I:$I,$A226,'RESULTS INPUT'!$C:$C,Q$4)*(IF($D226="Y",2,1)))*(IF($E226=Q$4,2,1))</f>
        <v>0</v>
      </c>
      <c r="R226" s="84">
        <f>(SUMIFS('RESULTS INPUT'!$AI:$AI,'RESULTS INPUT'!$I:$I,$A226,'RESULTS INPUT'!$C:$C,R$4)*(IF($D226="Y",2,1)))*(IF($E226=R$4,2,1))</f>
        <v>0</v>
      </c>
      <c r="S226" s="84">
        <f>(SUMIFS('RESULTS INPUT'!$AI:$AI,'RESULTS INPUT'!$I:$I,$A226,'RESULTS INPUT'!$C:$C,S$4)*(IF($D226="Y",2,1)))*(IF($E226=S$4,2,1))</f>
        <v>0</v>
      </c>
      <c r="T226" s="85">
        <f t="shared" ref="T226:T229" si="89">SUM(G226:S226)</f>
        <v>0</v>
      </c>
      <c r="U226" s="47">
        <f t="shared" si="88"/>
        <v>23</v>
      </c>
    </row>
    <row r="227" spans="1:21" x14ac:dyDescent="0.25">
      <c r="A227" s="11">
        <f>VLOOKUP(U223,'TEAM INPUT'!$A$5:$AM$102,31,FALSE)</f>
        <v>0</v>
      </c>
      <c r="B227" s="67" t="str">
        <f>IFERROR(VLOOKUP($A227,LISTS!$A$3:$C$39,2,FALSE),"")</f>
        <v/>
      </c>
      <c r="C227" s="11" t="str">
        <f>IFERROR(VLOOKUP($A227,LISTS!$A$3:$C$39,3,FALSE),"")</f>
        <v/>
      </c>
      <c r="D227" s="11" t="str">
        <f>IF(_xlfn.XLOOKUP(U223,'TEAM INPUT'!$A$5:$A$102,'TEAM INPUT'!$F$5:$F$102,0)=$A227,"Y","")</f>
        <v>Y</v>
      </c>
      <c r="E227" s="11" t="str">
        <f t="shared" ref="E227:E229" si="90">E226</f>
        <v xml:space="preserve"> - </v>
      </c>
      <c r="G227" s="84">
        <f>(SUMIFS('RESULTS INPUT'!$AI:$AI,'RESULTS INPUT'!$I:$I,$A227,'RESULTS INPUT'!$C:$C,G$4)*(IF($D227="Y",2,1)))*(IF($E227=G$4,2,1))</f>
        <v>0</v>
      </c>
      <c r="H227" s="84">
        <f>(SUMIFS('RESULTS INPUT'!$AI:$AI,'RESULTS INPUT'!$I:$I,$A227,'RESULTS INPUT'!$C:$C,H$4)*(IF($D227="Y",2,1)))*(IF($E227=H$4,2,1))</f>
        <v>0</v>
      </c>
      <c r="I227" s="84">
        <f>(SUMIFS('RESULTS INPUT'!$AI:$AI,'RESULTS INPUT'!$I:$I,$A227,'RESULTS INPUT'!$C:$C,I$4)*(IF($D227="Y",2,1)))*(IF($E227=I$4,2,1))</f>
        <v>0</v>
      </c>
      <c r="J227" s="84">
        <f>(SUMIFS('RESULTS INPUT'!$AI:$AI,'RESULTS INPUT'!$I:$I,$A227,'RESULTS INPUT'!$C:$C,J$4)*(IF($D227="Y",2,1)))*(IF($E227=J$4,2,1))</f>
        <v>0</v>
      </c>
      <c r="K227" s="84">
        <f>(SUMIFS('RESULTS INPUT'!$AI:$AI,'RESULTS INPUT'!$I:$I,$A227,'RESULTS INPUT'!$C:$C,K$4)*(IF($D227="Y",2,1)))*(IF($E227=K$4,2,1))</f>
        <v>0</v>
      </c>
      <c r="L227" s="84">
        <f>(SUMIFS('RESULTS INPUT'!$AI:$AI,'RESULTS INPUT'!$I:$I,$A227,'RESULTS INPUT'!$C:$C,L$4)*(IF($D227="Y",2,1)))*(IF($E227=L$4,2,1))</f>
        <v>0</v>
      </c>
      <c r="M227" s="84">
        <f>(SUMIFS('RESULTS INPUT'!$AI:$AI,'RESULTS INPUT'!$I:$I,$A227,'RESULTS INPUT'!$C:$C,M$4)*(IF($D227="Y",2,1)))*(IF($E227=M$4,2,1))</f>
        <v>0</v>
      </c>
      <c r="N227" s="84">
        <f>(SUMIFS('RESULTS INPUT'!$AI:$AI,'RESULTS INPUT'!$I:$I,$A227,'RESULTS INPUT'!$C:$C,N$4)*(IF($D227="Y",2,1)))*(IF($E227=N$4,2,1))</f>
        <v>0</v>
      </c>
      <c r="O227" s="84">
        <f>(SUMIFS('RESULTS INPUT'!$AI:$AI,'RESULTS INPUT'!$I:$I,$A227,'RESULTS INPUT'!$C:$C,O$4)*(IF($D227="Y",2,1)))*(IF($E227=O$4,2,1))</f>
        <v>0</v>
      </c>
      <c r="P227" s="84">
        <f>(SUMIFS('RESULTS INPUT'!$AI:$AI,'RESULTS INPUT'!$I:$I,$A227,'RESULTS INPUT'!$C:$C,P$4)*(IF($D227="Y",2,1)))*(IF($E227=P$4,2,1))</f>
        <v>0</v>
      </c>
      <c r="Q227" s="84">
        <f>(SUMIFS('RESULTS INPUT'!$AI:$AI,'RESULTS INPUT'!$I:$I,$A227,'RESULTS INPUT'!$C:$C,Q$4)*(IF($D227="Y",2,1)))*(IF($E227=Q$4,2,1))</f>
        <v>0</v>
      </c>
      <c r="R227" s="84">
        <f>(SUMIFS('RESULTS INPUT'!$AI:$AI,'RESULTS INPUT'!$I:$I,$A227,'RESULTS INPUT'!$C:$C,R$4)*(IF($D227="Y",2,1)))*(IF($E227=R$4,2,1))</f>
        <v>0</v>
      </c>
      <c r="S227" s="84">
        <f>(SUMIFS('RESULTS INPUT'!$AI:$AI,'RESULTS INPUT'!$I:$I,$A227,'RESULTS INPUT'!$C:$C,S$4)*(IF($D227="Y",2,1)))*(IF($E227=S$4,2,1))</f>
        <v>0</v>
      </c>
      <c r="T227" s="85">
        <f t="shared" si="89"/>
        <v>0</v>
      </c>
      <c r="U227" s="47">
        <f t="shared" si="88"/>
        <v>23</v>
      </c>
    </row>
    <row r="228" spans="1:21" x14ac:dyDescent="0.25">
      <c r="A228" s="11">
        <f>VLOOKUP(U223,'TEAM INPUT'!$A$5:$AM$102,32,FALSE)</f>
        <v>0</v>
      </c>
      <c r="B228" s="67" t="str">
        <f>IFERROR(VLOOKUP($A228,LISTS!$A$3:$C$39,2,FALSE),"")</f>
        <v/>
      </c>
      <c r="C228" s="11" t="str">
        <f>IFERROR(VLOOKUP($A228,LISTS!$A$3:$C$39,3,FALSE),"")</f>
        <v/>
      </c>
      <c r="D228" s="11" t="str">
        <f>IF(_xlfn.XLOOKUP(U223,'TEAM INPUT'!$A$5:$A$102,'TEAM INPUT'!$F$5:$F$102,0)=$A228,"Y","")</f>
        <v>Y</v>
      </c>
      <c r="E228" s="11" t="str">
        <f t="shared" si="90"/>
        <v xml:space="preserve"> - </v>
      </c>
      <c r="G228" s="84">
        <f>(SUMIFS('RESULTS INPUT'!$AI:$AI,'RESULTS INPUT'!$I:$I,$A228,'RESULTS INPUT'!$C:$C,G$4)*(IF($D228="Y",2,1)))*(IF($E228=G$4,2,1))</f>
        <v>0</v>
      </c>
      <c r="H228" s="84">
        <f>(SUMIFS('RESULTS INPUT'!$AI:$AI,'RESULTS INPUT'!$I:$I,$A228,'RESULTS INPUT'!$C:$C,H$4)*(IF($D228="Y",2,1)))*(IF($E228=H$4,2,1))</f>
        <v>0</v>
      </c>
      <c r="I228" s="84">
        <f>(SUMIFS('RESULTS INPUT'!$AI:$AI,'RESULTS INPUT'!$I:$I,$A228,'RESULTS INPUT'!$C:$C,I$4)*(IF($D228="Y",2,1)))*(IF($E228=I$4,2,1))</f>
        <v>0</v>
      </c>
      <c r="J228" s="84">
        <f>(SUMIFS('RESULTS INPUT'!$AI:$AI,'RESULTS INPUT'!$I:$I,$A228,'RESULTS INPUT'!$C:$C,J$4)*(IF($D228="Y",2,1)))*(IF($E228=J$4,2,1))</f>
        <v>0</v>
      </c>
      <c r="K228" s="84">
        <f>(SUMIFS('RESULTS INPUT'!$AI:$AI,'RESULTS INPUT'!$I:$I,$A228,'RESULTS INPUT'!$C:$C,K$4)*(IF($D228="Y",2,1)))*(IF($E228=K$4,2,1))</f>
        <v>0</v>
      </c>
      <c r="L228" s="84">
        <f>(SUMIFS('RESULTS INPUT'!$AI:$AI,'RESULTS INPUT'!$I:$I,$A228,'RESULTS INPUT'!$C:$C,L$4)*(IF($D228="Y",2,1)))*(IF($E228=L$4,2,1))</f>
        <v>0</v>
      </c>
      <c r="M228" s="84">
        <f>(SUMIFS('RESULTS INPUT'!$AI:$AI,'RESULTS INPUT'!$I:$I,$A228,'RESULTS INPUT'!$C:$C,M$4)*(IF($D228="Y",2,1)))*(IF($E228=M$4,2,1))</f>
        <v>0</v>
      </c>
      <c r="N228" s="84">
        <f>(SUMIFS('RESULTS INPUT'!$AI:$AI,'RESULTS INPUT'!$I:$I,$A228,'RESULTS INPUT'!$C:$C,N$4)*(IF($D228="Y",2,1)))*(IF($E228=N$4,2,1))</f>
        <v>0</v>
      </c>
      <c r="O228" s="84">
        <f>(SUMIFS('RESULTS INPUT'!$AI:$AI,'RESULTS INPUT'!$I:$I,$A228,'RESULTS INPUT'!$C:$C,O$4)*(IF($D228="Y",2,1)))*(IF($E228=O$4,2,1))</f>
        <v>0</v>
      </c>
      <c r="P228" s="84">
        <f>(SUMIFS('RESULTS INPUT'!$AI:$AI,'RESULTS INPUT'!$I:$I,$A228,'RESULTS INPUT'!$C:$C,P$4)*(IF($D228="Y",2,1)))*(IF($E228=P$4,2,1))</f>
        <v>0</v>
      </c>
      <c r="Q228" s="84">
        <f>(SUMIFS('RESULTS INPUT'!$AI:$AI,'RESULTS INPUT'!$I:$I,$A228,'RESULTS INPUT'!$C:$C,Q$4)*(IF($D228="Y",2,1)))*(IF($E228=Q$4,2,1))</f>
        <v>0</v>
      </c>
      <c r="R228" s="84">
        <f>(SUMIFS('RESULTS INPUT'!$AI:$AI,'RESULTS INPUT'!$I:$I,$A228,'RESULTS INPUT'!$C:$C,R$4)*(IF($D228="Y",2,1)))*(IF($E228=R$4,2,1))</f>
        <v>0</v>
      </c>
      <c r="S228" s="84">
        <f>(SUMIFS('RESULTS INPUT'!$AI:$AI,'RESULTS INPUT'!$I:$I,$A228,'RESULTS INPUT'!$C:$C,S$4)*(IF($D228="Y",2,1)))*(IF($E228=S$4,2,1))</f>
        <v>0</v>
      </c>
      <c r="T228" s="85">
        <f t="shared" si="89"/>
        <v>0</v>
      </c>
      <c r="U228" s="47">
        <f t="shared" si="88"/>
        <v>23</v>
      </c>
    </row>
    <row r="229" spans="1:21" ht="15.75" thickBot="1" x14ac:dyDescent="0.3">
      <c r="A229" s="17">
        <f>VLOOKUP(U223,'TEAM INPUT'!$A$5:$AM$102,33,FALSE)</f>
        <v>0</v>
      </c>
      <c r="B229" s="67" t="str">
        <f>IFERROR(VLOOKUP($A229,LISTS!$A$3:$C$39,2,FALSE),"")</f>
        <v/>
      </c>
      <c r="C229" s="11" t="str">
        <f>IFERROR(VLOOKUP($A229,LISTS!$A$3:$C$39,3,FALSE),"")</f>
        <v/>
      </c>
      <c r="D229" s="17" t="str">
        <f>IF(_xlfn.XLOOKUP(U223,'TEAM INPUT'!$A$5:$A$102,'TEAM INPUT'!$F$5:$F$102,0)=$A229,"Y","")</f>
        <v>Y</v>
      </c>
      <c r="E229" s="17" t="str">
        <f t="shared" si="90"/>
        <v xml:space="preserve"> - </v>
      </c>
      <c r="G229" s="86">
        <f>(SUMIFS('RESULTS INPUT'!$AI:$AI,'RESULTS INPUT'!$I:$I,$A229,'RESULTS INPUT'!$C:$C,G$4)*(IF($D229="Y",2,1)))*(IF($E229=G$4,2,1))</f>
        <v>0</v>
      </c>
      <c r="H229" s="86">
        <f>(SUMIFS('RESULTS INPUT'!$AI:$AI,'RESULTS INPUT'!$I:$I,$A229,'RESULTS INPUT'!$C:$C,H$4)*(IF($D229="Y",2,1)))*(IF($E229=H$4,2,1))</f>
        <v>0</v>
      </c>
      <c r="I229" s="86">
        <f>(SUMIFS('RESULTS INPUT'!$AI:$AI,'RESULTS INPUT'!$I:$I,$A229,'RESULTS INPUT'!$C:$C,I$4)*(IF($D229="Y",2,1)))*(IF($E229=I$4,2,1))</f>
        <v>0</v>
      </c>
      <c r="J229" s="86">
        <f>(SUMIFS('RESULTS INPUT'!$AI:$AI,'RESULTS INPUT'!$I:$I,$A229,'RESULTS INPUT'!$C:$C,J$4)*(IF($D229="Y",2,1)))*(IF($E229=J$4,2,1))</f>
        <v>0</v>
      </c>
      <c r="K229" s="86">
        <f>(SUMIFS('RESULTS INPUT'!$AI:$AI,'RESULTS INPUT'!$I:$I,$A229,'RESULTS INPUT'!$C:$C,K$4)*(IF($D229="Y",2,1)))*(IF($E229=K$4,2,1))</f>
        <v>0</v>
      </c>
      <c r="L229" s="86">
        <f>(SUMIFS('RESULTS INPUT'!$AI:$AI,'RESULTS INPUT'!$I:$I,$A229,'RESULTS INPUT'!$C:$C,L$4)*(IF($D229="Y",2,1)))*(IF($E229=L$4,2,1))</f>
        <v>0</v>
      </c>
      <c r="M229" s="86">
        <f>(SUMIFS('RESULTS INPUT'!$AI:$AI,'RESULTS INPUT'!$I:$I,$A229,'RESULTS INPUT'!$C:$C,M$4)*(IF($D229="Y",2,1)))*(IF($E229=M$4,2,1))</f>
        <v>0</v>
      </c>
      <c r="N229" s="86">
        <f>(SUMIFS('RESULTS INPUT'!$AI:$AI,'RESULTS INPUT'!$I:$I,$A229,'RESULTS INPUT'!$C:$C,N$4)*(IF($D229="Y",2,1)))*(IF($E229=N$4,2,1))</f>
        <v>0</v>
      </c>
      <c r="O229" s="86">
        <f>(SUMIFS('RESULTS INPUT'!$AI:$AI,'RESULTS INPUT'!$I:$I,$A229,'RESULTS INPUT'!$C:$C,O$4)*(IF($D229="Y",2,1)))*(IF($E229=O$4,2,1))</f>
        <v>0</v>
      </c>
      <c r="P229" s="86">
        <f>(SUMIFS('RESULTS INPUT'!$AI:$AI,'RESULTS INPUT'!$I:$I,$A229,'RESULTS INPUT'!$C:$C,P$4)*(IF($D229="Y",2,1)))*(IF($E229=P$4,2,1))</f>
        <v>0</v>
      </c>
      <c r="Q229" s="86">
        <f>(SUMIFS('RESULTS INPUT'!$AI:$AI,'RESULTS INPUT'!$I:$I,$A229,'RESULTS INPUT'!$C:$C,Q$4)*(IF($D229="Y",2,1)))*(IF($E229=Q$4,2,1))</f>
        <v>0</v>
      </c>
      <c r="R229" s="86">
        <f>(SUMIFS('RESULTS INPUT'!$AI:$AI,'RESULTS INPUT'!$I:$I,$A229,'RESULTS INPUT'!$C:$C,R$4)*(IF($D229="Y",2,1)))*(IF($E229=R$4,2,1))</f>
        <v>0</v>
      </c>
      <c r="S229" s="86">
        <f>(SUMIFS('RESULTS INPUT'!$AI:$AI,'RESULTS INPUT'!$I:$I,$A229,'RESULTS INPUT'!$C:$C,S$4)*(IF($D229="Y",2,1)))*(IF($E229=S$4,2,1))</f>
        <v>0</v>
      </c>
      <c r="T229" s="87">
        <f t="shared" si="89"/>
        <v>0</v>
      </c>
      <c r="U229" s="47">
        <f t="shared" si="88"/>
        <v>23</v>
      </c>
    </row>
    <row r="230" spans="1:21" ht="15.75" thickBot="1" x14ac:dyDescent="0.3">
      <c r="A230" s="38" t="str">
        <f>A223&amp;" - TOTAL SCORE"</f>
        <v xml:space="preserve"> -  - TOTAL SCORE</v>
      </c>
      <c r="B230" s="39"/>
      <c r="C230" s="39"/>
      <c r="D230" s="39"/>
      <c r="E230" s="39"/>
      <c r="G230" s="88">
        <f>SUM(G225:G229)</f>
        <v>0</v>
      </c>
      <c r="H230" s="88">
        <f t="shared" ref="H230:T230" si="91">SUM(H225:H229)</f>
        <v>0</v>
      </c>
      <c r="I230" s="88">
        <f t="shared" si="91"/>
        <v>0</v>
      </c>
      <c r="J230" s="88">
        <f t="shared" si="91"/>
        <v>0</v>
      </c>
      <c r="K230" s="88">
        <f t="shared" si="91"/>
        <v>0</v>
      </c>
      <c r="L230" s="88">
        <f t="shared" si="91"/>
        <v>0</v>
      </c>
      <c r="M230" s="88">
        <f t="shared" si="91"/>
        <v>0</v>
      </c>
      <c r="N230" s="88">
        <f t="shared" si="91"/>
        <v>0</v>
      </c>
      <c r="O230" s="88">
        <f t="shared" si="91"/>
        <v>0</v>
      </c>
      <c r="P230" s="88">
        <f t="shared" si="91"/>
        <v>0</v>
      </c>
      <c r="Q230" s="88">
        <f t="shared" si="91"/>
        <v>0</v>
      </c>
      <c r="R230" s="88">
        <f t="shared" si="91"/>
        <v>0</v>
      </c>
      <c r="S230" s="88">
        <f t="shared" si="91"/>
        <v>0</v>
      </c>
      <c r="T230" s="89">
        <f t="shared" si="91"/>
        <v>0</v>
      </c>
      <c r="U230" s="47">
        <f t="shared" si="88"/>
        <v>23</v>
      </c>
    </row>
    <row r="231" spans="1:21" ht="15.75" thickTop="1" x14ac:dyDescent="0.25"/>
    <row r="233" spans="1:21" ht="15.75" thickBot="1" x14ac:dyDescent="0.3">
      <c r="A233" s="40" t="str">
        <f>UPPER(_xlfn.XLOOKUP(U233,'TEAM INPUT'!$A$5:$A$102,'TEAM INPUT'!$B$5:$B$102,0))</f>
        <v xml:space="preserve"> - </v>
      </c>
      <c r="B233" s="41"/>
      <c r="C233" s="41"/>
      <c r="D233" s="41"/>
      <c r="E233" s="41"/>
      <c r="F233" s="41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47">
        <f>U223+1</f>
        <v>24</v>
      </c>
    </row>
    <row r="234" spans="1:21" ht="30" x14ac:dyDescent="0.25">
      <c r="A234" s="42" t="s">
        <v>76</v>
      </c>
      <c r="B234" s="43" t="s">
        <v>20</v>
      </c>
      <c r="C234" s="44" t="s">
        <v>94</v>
      </c>
      <c r="D234" s="45" t="s">
        <v>93</v>
      </c>
      <c r="E234" s="44" t="s">
        <v>91</v>
      </c>
      <c r="G234" s="80" t="s">
        <v>78</v>
      </c>
      <c r="H234" s="80" t="s">
        <v>79</v>
      </c>
      <c r="I234" s="80" t="s">
        <v>80</v>
      </c>
      <c r="J234" s="80" t="s">
        <v>81</v>
      </c>
      <c r="K234" s="80" t="s">
        <v>82</v>
      </c>
      <c r="L234" s="80" t="s">
        <v>83</v>
      </c>
      <c r="M234" s="80" t="s">
        <v>84</v>
      </c>
      <c r="N234" s="80" t="s">
        <v>85</v>
      </c>
      <c r="O234" s="80" t="s">
        <v>86</v>
      </c>
      <c r="P234" s="80" t="s">
        <v>87</v>
      </c>
      <c r="Q234" s="80" t="s">
        <v>88</v>
      </c>
      <c r="R234" s="80" t="s">
        <v>89</v>
      </c>
      <c r="S234" s="80" t="s">
        <v>90</v>
      </c>
      <c r="T234" s="81" t="s">
        <v>98</v>
      </c>
      <c r="U234" s="47">
        <f>U233</f>
        <v>24</v>
      </c>
    </row>
    <row r="235" spans="1:21" x14ac:dyDescent="0.25">
      <c r="A235" s="11">
        <f>VLOOKUP(U233,'TEAM INPUT'!$A$5:$AM$102,29,FALSE)</f>
        <v>0</v>
      </c>
      <c r="B235" s="67" t="str">
        <f>IFERROR(VLOOKUP($A235,LISTS!$A$3:$C$39,2,FALSE),"")</f>
        <v/>
      </c>
      <c r="C235" s="11" t="str">
        <f>IFERROR(VLOOKUP($A235,LISTS!$A$3:$C$39,3,FALSE),"")</f>
        <v/>
      </c>
      <c r="D235" s="11" t="str">
        <f>IF(_xlfn.XLOOKUP(U233,'TEAM INPUT'!$A$5:$A$102,'TEAM INPUT'!$F$5:$F$102,0)=$A235,"Y","")</f>
        <v>Y</v>
      </c>
      <c r="E235" s="11" t="str">
        <f>_xlfn.XLOOKUP(U233,'TEAM INPUT'!$A$5:$A$102,'TEAM INPUT'!$I$5:$I$102,0)</f>
        <v xml:space="preserve"> - </v>
      </c>
      <c r="G235" s="82">
        <f>(SUMIFS('RESULTS INPUT'!$AI:$AI,'RESULTS INPUT'!$I:$I,$A235,'RESULTS INPUT'!$C:$C,G$4)*(IF($D235="Y",2,1)))*(IF($E235=G$4,2,1))</f>
        <v>0</v>
      </c>
      <c r="H235" s="82">
        <f>(SUMIFS('RESULTS INPUT'!$AI:$AI,'RESULTS INPUT'!$I:$I,$A235,'RESULTS INPUT'!$C:$C,H$4)*(IF($D235="Y",2,1)))*(IF($E235=H$4,2,1))</f>
        <v>0</v>
      </c>
      <c r="I235" s="82">
        <f>(SUMIFS('RESULTS INPUT'!$AI:$AI,'RESULTS INPUT'!$I:$I,$A235,'RESULTS INPUT'!$C:$C,I$4)*(IF($D235="Y",2,1)))*(IF($E235=I$4,2,1))</f>
        <v>0</v>
      </c>
      <c r="J235" s="82">
        <f>(SUMIFS('RESULTS INPUT'!$AI:$AI,'RESULTS INPUT'!$I:$I,$A235,'RESULTS INPUT'!$C:$C,J$4)*(IF($D235="Y",2,1)))*(IF($E235=J$4,2,1))</f>
        <v>0</v>
      </c>
      <c r="K235" s="82">
        <f>(SUMIFS('RESULTS INPUT'!$AI:$AI,'RESULTS INPUT'!$I:$I,$A235,'RESULTS INPUT'!$C:$C,K$4)*(IF($D235="Y",2,1)))*(IF($E235=K$4,2,1))</f>
        <v>0</v>
      </c>
      <c r="L235" s="82">
        <f>(SUMIFS('RESULTS INPUT'!$AI:$AI,'RESULTS INPUT'!$I:$I,$A235,'RESULTS INPUT'!$C:$C,L$4)*(IF($D235="Y",2,1)))*(IF($E235=L$4,2,1))</f>
        <v>0</v>
      </c>
      <c r="M235" s="82">
        <f>(SUMIFS('RESULTS INPUT'!$AI:$AI,'RESULTS INPUT'!$I:$I,$A235,'RESULTS INPUT'!$C:$C,M$4)*(IF($D235="Y",2,1)))*(IF($E235=M$4,2,1))</f>
        <v>0</v>
      </c>
      <c r="N235" s="82">
        <f>(SUMIFS('RESULTS INPUT'!$AI:$AI,'RESULTS INPUT'!$I:$I,$A235,'RESULTS INPUT'!$C:$C,N$4)*(IF($D235="Y",2,1)))*(IF($E235=N$4,2,1))</f>
        <v>0</v>
      </c>
      <c r="O235" s="82">
        <f>(SUMIFS('RESULTS INPUT'!$AI:$AI,'RESULTS INPUT'!$I:$I,$A235,'RESULTS INPUT'!$C:$C,O$4)*(IF($D235="Y",2,1)))*(IF($E235=O$4,2,1))</f>
        <v>0</v>
      </c>
      <c r="P235" s="82">
        <f>(SUMIFS('RESULTS INPUT'!$AI:$AI,'RESULTS INPUT'!$I:$I,$A235,'RESULTS INPUT'!$C:$C,P$4)*(IF($D235="Y",2,1)))*(IF($E235=P$4,2,1))</f>
        <v>0</v>
      </c>
      <c r="Q235" s="82">
        <f>(SUMIFS('RESULTS INPUT'!$AI:$AI,'RESULTS INPUT'!$I:$I,$A235,'RESULTS INPUT'!$C:$C,Q$4)*(IF($D235="Y",2,1)))*(IF($E235=Q$4,2,1))</f>
        <v>0</v>
      </c>
      <c r="R235" s="82">
        <f>(SUMIFS('RESULTS INPUT'!$AI:$AI,'RESULTS INPUT'!$I:$I,$A235,'RESULTS INPUT'!$C:$C,R$4)*(IF($D235="Y",2,1)))*(IF($E235=R$4,2,1))</f>
        <v>0</v>
      </c>
      <c r="S235" s="82">
        <f>(SUMIFS('RESULTS INPUT'!$AI:$AI,'RESULTS INPUT'!$I:$I,$A235,'RESULTS INPUT'!$C:$C,S$4)*(IF($D235="Y",2,1)))*(IF($E235=S$4,2,1))</f>
        <v>0</v>
      </c>
      <c r="T235" s="83">
        <f>SUM(G235:S235)</f>
        <v>0</v>
      </c>
      <c r="U235" s="47">
        <f t="shared" ref="U235:U240" si="92">U234</f>
        <v>24</v>
      </c>
    </row>
    <row r="236" spans="1:21" x14ac:dyDescent="0.25">
      <c r="A236" s="11">
        <f>VLOOKUP(U233,'TEAM INPUT'!$A$5:$AM$102,30,FALSE)</f>
        <v>0</v>
      </c>
      <c r="B236" s="67" t="str">
        <f>IFERROR(VLOOKUP($A236,LISTS!$A$3:$C$39,2,FALSE),"")</f>
        <v/>
      </c>
      <c r="C236" s="11" t="str">
        <f>IFERROR(VLOOKUP($A236,LISTS!$A$3:$C$39,3,FALSE),"")</f>
        <v/>
      </c>
      <c r="D236" s="11" t="str">
        <f>IF(_xlfn.XLOOKUP(U233,'TEAM INPUT'!$A$5:$A$102,'TEAM INPUT'!$F$5:$F$102,0)=$A236,"Y","")</f>
        <v>Y</v>
      </c>
      <c r="E236" s="11" t="str">
        <f>E235</f>
        <v xml:space="preserve"> - </v>
      </c>
      <c r="G236" s="84">
        <f>(SUMIFS('RESULTS INPUT'!$AI:$AI,'RESULTS INPUT'!$I:$I,$A236,'RESULTS INPUT'!$C:$C,G$4)*(IF($D236="Y",2,1)))*(IF($E236=G$4,2,1))</f>
        <v>0</v>
      </c>
      <c r="H236" s="84">
        <f>(SUMIFS('RESULTS INPUT'!$AI:$AI,'RESULTS INPUT'!$I:$I,$A236,'RESULTS INPUT'!$C:$C,H$4)*(IF($D236="Y",2,1)))*(IF($E236=H$4,2,1))</f>
        <v>0</v>
      </c>
      <c r="I236" s="84">
        <f>(SUMIFS('RESULTS INPUT'!$AI:$AI,'RESULTS INPUT'!$I:$I,$A236,'RESULTS INPUT'!$C:$C,I$4)*(IF($D236="Y",2,1)))*(IF($E236=I$4,2,1))</f>
        <v>0</v>
      </c>
      <c r="J236" s="84">
        <f>(SUMIFS('RESULTS INPUT'!$AI:$AI,'RESULTS INPUT'!$I:$I,$A236,'RESULTS INPUT'!$C:$C,J$4)*(IF($D236="Y",2,1)))*(IF($E236=J$4,2,1))</f>
        <v>0</v>
      </c>
      <c r="K236" s="84">
        <f>(SUMIFS('RESULTS INPUT'!$AI:$AI,'RESULTS INPUT'!$I:$I,$A236,'RESULTS INPUT'!$C:$C,K$4)*(IF($D236="Y",2,1)))*(IF($E236=K$4,2,1))</f>
        <v>0</v>
      </c>
      <c r="L236" s="84">
        <f>(SUMIFS('RESULTS INPUT'!$AI:$AI,'RESULTS INPUT'!$I:$I,$A236,'RESULTS INPUT'!$C:$C,L$4)*(IF($D236="Y",2,1)))*(IF($E236=L$4,2,1))</f>
        <v>0</v>
      </c>
      <c r="M236" s="84">
        <f>(SUMIFS('RESULTS INPUT'!$AI:$AI,'RESULTS INPUT'!$I:$I,$A236,'RESULTS INPUT'!$C:$C,M$4)*(IF($D236="Y",2,1)))*(IF($E236=M$4,2,1))</f>
        <v>0</v>
      </c>
      <c r="N236" s="84">
        <f>(SUMIFS('RESULTS INPUT'!$AI:$AI,'RESULTS INPUT'!$I:$I,$A236,'RESULTS INPUT'!$C:$C,N$4)*(IF($D236="Y",2,1)))*(IF($E236=N$4,2,1))</f>
        <v>0</v>
      </c>
      <c r="O236" s="84">
        <f>(SUMIFS('RESULTS INPUT'!$AI:$AI,'RESULTS INPUT'!$I:$I,$A236,'RESULTS INPUT'!$C:$C,O$4)*(IF($D236="Y",2,1)))*(IF($E236=O$4,2,1))</f>
        <v>0</v>
      </c>
      <c r="P236" s="84">
        <f>(SUMIFS('RESULTS INPUT'!$AI:$AI,'RESULTS INPUT'!$I:$I,$A236,'RESULTS INPUT'!$C:$C,P$4)*(IF($D236="Y",2,1)))*(IF($E236=P$4,2,1))</f>
        <v>0</v>
      </c>
      <c r="Q236" s="84">
        <f>(SUMIFS('RESULTS INPUT'!$AI:$AI,'RESULTS INPUT'!$I:$I,$A236,'RESULTS INPUT'!$C:$C,Q$4)*(IF($D236="Y",2,1)))*(IF($E236=Q$4,2,1))</f>
        <v>0</v>
      </c>
      <c r="R236" s="84">
        <f>(SUMIFS('RESULTS INPUT'!$AI:$AI,'RESULTS INPUT'!$I:$I,$A236,'RESULTS INPUT'!$C:$C,R$4)*(IF($D236="Y",2,1)))*(IF($E236=R$4,2,1))</f>
        <v>0</v>
      </c>
      <c r="S236" s="84">
        <f>(SUMIFS('RESULTS INPUT'!$AI:$AI,'RESULTS INPUT'!$I:$I,$A236,'RESULTS INPUT'!$C:$C,S$4)*(IF($D236="Y",2,1)))*(IF($E236=S$4,2,1))</f>
        <v>0</v>
      </c>
      <c r="T236" s="85">
        <f t="shared" ref="T236:T239" si="93">SUM(G236:S236)</f>
        <v>0</v>
      </c>
      <c r="U236" s="47">
        <f t="shared" si="92"/>
        <v>24</v>
      </c>
    </row>
    <row r="237" spans="1:21" x14ac:dyDescent="0.25">
      <c r="A237" s="11">
        <f>VLOOKUP(U233,'TEAM INPUT'!$A$5:$AM$102,31,FALSE)</f>
        <v>0</v>
      </c>
      <c r="B237" s="67" t="str">
        <f>IFERROR(VLOOKUP($A237,LISTS!$A$3:$C$39,2,FALSE),"")</f>
        <v/>
      </c>
      <c r="C237" s="11" t="str">
        <f>IFERROR(VLOOKUP($A237,LISTS!$A$3:$C$39,3,FALSE),"")</f>
        <v/>
      </c>
      <c r="D237" s="11" t="str">
        <f>IF(_xlfn.XLOOKUP(U233,'TEAM INPUT'!$A$5:$A$102,'TEAM INPUT'!$F$5:$F$102,0)=$A237,"Y","")</f>
        <v>Y</v>
      </c>
      <c r="E237" s="11" t="str">
        <f t="shared" ref="E237:E239" si="94">E236</f>
        <v xml:space="preserve"> - </v>
      </c>
      <c r="G237" s="84">
        <f>(SUMIFS('RESULTS INPUT'!$AI:$AI,'RESULTS INPUT'!$I:$I,$A237,'RESULTS INPUT'!$C:$C,G$4)*(IF($D237="Y",2,1)))*(IF($E237=G$4,2,1))</f>
        <v>0</v>
      </c>
      <c r="H237" s="84">
        <f>(SUMIFS('RESULTS INPUT'!$AI:$AI,'RESULTS INPUT'!$I:$I,$A237,'RESULTS INPUT'!$C:$C,H$4)*(IF($D237="Y",2,1)))*(IF($E237=H$4,2,1))</f>
        <v>0</v>
      </c>
      <c r="I237" s="84">
        <f>(SUMIFS('RESULTS INPUT'!$AI:$AI,'RESULTS INPUT'!$I:$I,$A237,'RESULTS INPUT'!$C:$C,I$4)*(IF($D237="Y",2,1)))*(IF($E237=I$4,2,1))</f>
        <v>0</v>
      </c>
      <c r="J237" s="84">
        <f>(SUMIFS('RESULTS INPUT'!$AI:$AI,'RESULTS INPUT'!$I:$I,$A237,'RESULTS INPUT'!$C:$C,J$4)*(IF($D237="Y",2,1)))*(IF($E237=J$4,2,1))</f>
        <v>0</v>
      </c>
      <c r="K237" s="84">
        <f>(SUMIFS('RESULTS INPUT'!$AI:$AI,'RESULTS INPUT'!$I:$I,$A237,'RESULTS INPUT'!$C:$C,K$4)*(IF($D237="Y",2,1)))*(IF($E237=K$4,2,1))</f>
        <v>0</v>
      </c>
      <c r="L237" s="84">
        <f>(SUMIFS('RESULTS INPUT'!$AI:$AI,'RESULTS INPUT'!$I:$I,$A237,'RESULTS INPUT'!$C:$C,L$4)*(IF($D237="Y",2,1)))*(IF($E237=L$4,2,1))</f>
        <v>0</v>
      </c>
      <c r="M237" s="84">
        <f>(SUMIFS('RESULTS INPUT'!$AI:$AI,'RESULTS INPUT'!$I:$I,$A237,'RESULTS INPUT'!$C:$C,M$4)*(IF($D237="Y",2,1)))*(IF($E237=M$4,2,1))</f>
        <v>0</v>
      </c>
      <c r="N237" s="84">
        <f>(SUMIFS('RESULTS INPUT'!$AI:$AI,'RESULTS INPUT'!$I:$I,$A237,'RESULTS INPUT'!$C:$C,N$4)*(IF($D237="Y",2,1)))*(IF($E237=N$4,2,1))</f>
        <v>0</v>
      </c>
      <c r="O237" s="84">
        <f>(SUMIFS('RESULTS INPUT'!$AI:$AI,'RESULTS INPUT'!$I:$I,$A237,'RESULTS INPUT'!$C:$C,O$4)*(IF($D237="Y",2,1)))*(IF($E237=O$4,2,1))</f>
        <v>0</v>
      </c>
      <c r="P237" s="84">
        <f>(SUMIFS('RESULTS INPUT'!$AI:$AI,'RESULTS INPUT'!$I:$I,$A237,'RESULTS INPUT'!$C:$C,P$4)*(IF($D237="Y",2,1)))*(IF($E237=P$4,2,1))</f>
        <v>0</v>
      </c>
      <c r="Q237" s="84">
        <f>(SUMIFS('RESULTS INPUT'!$AI:$AI,'RESULTS INPUT'!$I:$I,$A237,'RESULTS INPUT'!$C:$C,Q$4)*(IF($D237="Y",2,1)))*(IF($E237=Q$4,2,1))</f>
        <v>0</v>
      </c>
      <c r="R237" s="84">
        <f>(SUMIFS('RESULTS INPUT'!$AI:$AI,'RESULTS INPUT'!$I:$I,$A237,'RESULTS INPUT'!$C:$C,R$4)*(IF($D237="Y",2,1)))*(IF($E237=R$4,2,1))</f>
        <v>0</v>
      </c>
      <c r="S237" s="84">
        <f>(SUMIFS('RESULTS INPUT'!$AI:$AI,'RESULTS INPUT'!$I:$I,$A237,'RESULTS INPUT'!$C:$C,S$4)*(IF($D237="Y",2,1)))*(IF($E237=S$4,2,1))</f>
        <v>0</v>
      </c>
      <c r="T237" s="85">
        <f t="shared" si="93"/>
        <v>0</v>
      </c>
      <c r="U237" s="47">
        <f t="shared" si="92"/>
        <v>24</v>
      </c>
    </row>
    <row r="238" spans="1:21" x14ac:dyDescent="0.25">
      <c r="A238" s="11">
        <f>VLOOKUP(U233,'TEAM INPUT'!$A$5:$AM$102,32,FALSE)</f>
        <v>0</v>
      </c>
      <c r="B238" s="67" t="str">
        <f>IFERROR(VLOOKUP($A238,LISTS!$A$3:$C$39,2,FALSE),"")</f>
        <v/>
      </c>
      <c r="C238" s="11" t="str">
        <f>IFERROR(VLOOKUP($A238,LISTS!$A$3:$C$39,3,FALSE),"")</f>
        <v/>
      </c>
      <c r="D238" s="11" t="str">
        <f>IF(_xlfn.XLOOKUP(U233,'TEAM INPUT'!$A$5:$A$102,'TEAM INPUT'!$F$5:$F$102,0)=$A238,"Y","")</f>
        <v>Y</v>
      </c>
      <c r="E238" s="11" t="str">
        <f t="shared" si="94"/>
        <v xml:space="preserve"> - </v>
      </c>
      <c r="G238" s="84">
        <f>(SUMIFS('RESULTS INPUT'!$AI:$AI,'RESULTS INPUT'!$I:$I,$A238,'RESULTS INPUT'!$C:$C,G$4)*(IF($D238="Y",2,1)))*(IF($E238=G$4,2,1))</f>
        <v>0</v>
      </c>
      <c r="H238" s="84">
        <f>(SUMIFS('RESULTS INPUT'!$AI:$AI,'RESULTS INPUT'!$I:$I,$A238,'RESULTS INPUT'!$C:$C,H$4)*(IF($D238="Y",2,1)))*(IF($E238=H$4,2,1))</f>
        <v>0</v>
      </c>
      <c r="I238" s="84">
        <f>(SUMIFS('RESULTS INPUT'!$AI:$AI,'RESULTS INPUT'!$I:$I,$A238,'RESULTS INPUT'!$C:$C,I$4)*(IF($D238="Y",2,1)))*(IF($E238=I$4,2,1))</f>
        <v>0</v>
      </c>
      <c r="J238" s="84">
        <f>(SUMIFS('RESULTS INPUT'!$AI:$AI,'RESULTS INPUT'!$I:$I,$A238,'RESULTS INPUT'!$C:$C,J$4)*(IF($D238="Y",2,1)))*(IF($E238=J$4,2,1))</f>
        <v>0</v>
      </c>
      <c r="K238" s="84">
        <f>(SUMIFS('RESULTS INPUT'!$AI:$AI,'RESULTS INPUT'!$I:$I,$A238,'RESULTS INPUT'!$C:$C,K$4)*(IF($D238="Y",2,1)))*(IF($E238=K$4,2,1))</f>
        <v>0</v>
      </c>
      <c r="L238" s="84">
        <f>(SUMIFS('RESULTS INPUT'!$AI:$AI,'RESULTS INPUT'!$I:$I,$A238,'RESULTS INPUT'!$C:$C,L$4)*(IF($D238="Y",2,1)))*(IF($E238=L$4,2,1))</f>
        <v>0</v>
      </c>
      <c r="M238" s="84">
        <f>(SUMIFS('RESULTS INPUT'!$AI:$AI,'RESULTS INPUT'!$I:$I,$A238,'RESULTS INPUT'!$C:$C,M$4)*(IF($D238="Y",2,1)))*(IF($E238=M$4,2,1))</f>
        <v>0</v>
      </c>
      <c r="N238" s="84">
        <f>(SUMIFS('RESULTS INPUT'!$AI:$AI,'RESULTS INPUT'!$I:$I,$A238,'RESULTS INPUT'!$C:$C,N$4)*(IF($D238="Y",2,1)))*(IF($E238=N$4,2,1))</f>
        <v>0</v>
      </c>
      <c r="O238" s="84">
        <f>(SUMIFS('RESULTS INPUT'!$AI:$AI,'RESULTS INPUT'!$I:$I,$A238,'RESULTS INPUT'!$C:$C,O$4)*(IF($D238="Y",2,1)))*(IF($E238=O$4,2,1))</f>
        <v>0</v>
      </c>
      <c r="P238" s="84">
        <f>(SUMIFS('RESULTS INPUT'!$AI:$AI,'RESULTS INPUT'!$I:$I,$A238,'RESULTS INPUT'!$C:$C,P$4)*(IF($D238="Y",2,1)))*(IF($E238=P$4,2,1))</f>
        <v>0</v>
      </c>
      <c r="Q238" s="84">
        <f>(SUMIFS('RESULTS INPUT'!$AI:$AI,'RESULTS INPUT'!$I:$I,$A238,'RESULTS INPUT'!$C:$C,Q$4)*(IF($D238="Y",2,1)))*(IF($E238=Q$4,2,1))</f>
        <v>0</v>
      </c>
      <c r="R238" s="84">
        <f>(SUMIFS('RESULTS INPUT'!$AI:$AI,'RESULTS INPUT'!$I:$I,$A238,'RESULTS INPUT'!$C:$C,R$4)*(IF($D238="Y",2,1)))*(IF($E238=R$4,2,1))</f>
        <v>0</v>
      </c>
      <c r="S238" s="84">
        <f>(SUMIFS('RESULTS INPUT'!$AI:$AI,'RESULTS INPUT'!$I:$I,$A238,'RESULTS INPUT'!$C:$C,S$4)*(IF($D238="Y",2,1)))*(IF($E238=S$4,2,1))</f>
        <v>0</v>
      </c>
      <c r="T238" s="85">
        <f t="shared" si="93"/>
        <v>0</v>
      </c>
      <c r="U238" s="47">
        <f t="shared" si="92"/>
        <v>24</v>
      </c>
    </row>
    <row r="239" spans="1:21" ht="15.75" thickBot="1" x14ac:dyDescent="0.3">
      <c r="A239" s="17">
        <f>VLOOKUP(U233,'TEAM INPUT'!$A$5:$AM$102,33,FALSE)</f>
        <v>0</v>
      </c>
      <c r="B239" s="67" t="str">
        <f>IFERROR(VLOOKUP($A239,LISTS!$A$3:$C$39,2,FALSE),"")</f>
        <v/>
      </c>
      <c r="C239" s="11" t="str">
        <f>IFERROR(VLOOKUP($A239,LISTS!$A$3:$C$39,3,FALSE),"")</f>
        <v/>
      </c>
      <c r="D239" s="17" t="str">
        <f>IF(_xlfn.XLOOKUP(U233,'TEAM INPUT'!$A$5:$A$102,'TEAM INPUT'!$F$5:$F$102,0)=$A239,"Y","")</f>
        <v>Y</v>
      </c>
      <c r="E239" s="17" t="str">
        <f t="shared" si="94"/>
        <v xml:space="preserve"> - </v>
      </c>
      <c r="G239" s="86">
        <f>(SUMIFS('RESULTS INPUT'!$AI:$AI,'RESULTS INPUT'!$I:$I,$A239,'RESULTS INPUT'!$C:$C,G$4)*(IF($D239="Y",2,1)))*(IF($E239=G$4,2,1))</f>
        <v>0</v>
      </c>
      <c r="H239" s="86">
        <f>(SUMIFS('RESULTS INPUT'!$AI:$AI,'RESULTS INPUT'!$I:$I,$A239,'RESULTS INPUT'!$C:$C,H$4)*(IF($D239="Y",2,1)))*(IF($E239=H$4,2,1))</f>
        <v>0</v>
      </c>
      <c r="I239" s="86">
        <f>(SUMIFS('RESULTS INPUT'!$AI:$AI,'RESULTS INPUT'!$I:$I,$A239,'RESULTS INPUT'!$C:$C,I$4)*(IF($D239="Y",2,1)))*(IF($E239=I$4,2,1))</f>
        <v>0</v>
      </c>
      <c r="J239" s="86">
        <f>(SUMIFS('RESULTS INPUT'!$AI:$AI,'RESULTS INPUT'!$I:$I,$A239,'RESULTS INPUT'!$C:$C,J$4)*(IF($D239="Y",2,1)))*(IF($E239=J$4,2,1))</f>
        <v>0</v>
      </c>
      <c r="K239" s="86">
        <f>(SUMIFS('RESULTS INPUT'!$AI:$AI,'RESULTS INPUT'!$I:$I,$A239,'RESULTS INPUT'!$C:$C,K$4)*(IF($D239="Y",2,1)))*(IF($E239=K$4,2,1))</f>
        <v>0</v>
      </c>
      <c r="L239" s="86">
        <f>(SUMIFS('RESULTS INPUT'!$AI:$AI,'RESULTS INPUT'!$I:$I,$A239,'RESULTS INPUT'!$C:$C,L$4)*(IF($D239="Y",2,1)))*(IF($E239=L$4,2,1))</f>
        <v>0</v>
      </c>
      <c r="M239" s="86">
        <f>(SUMIFS('RESULTS INPUT'!$AI:$AI,'RESULTS INPUT'!$I:$I,$A239,'RESULTS INPUT'!$C:$C,M$4)*(IF($D239="Y",2,1)))*(IF($E239=M$4,2,1))</f>
        <v>0</v>
      </c>
      <c r="N239" s="86">
        <f>(SUMIFS('RESULTS INPUT'!$AI:$AI,'RESULTS INPUT'!$I:$I,$A239,'RESULTS INPUT'!$C:$C,N$4)*(IF($D239="Y",2,1)))*(IF($E239=N$4,2,1))</f>
        <v>0</v>
      </c>
      <c r="O239" s="86">
        <f>(SUMIFS('RESULTS INPUT'!$AI:$AI,'RESULTS INPUT'!$I:$I,$A239,'RESULTS INPUT'!$C:$C,O$4)*(IF($D239="Y",2,1)))*(IF($E239=O$4,2,1))</f>
        <v>0</v>
      </c>
      <c r="P239" s="86">
        <f>(SUMIFS('RESULTS INPUT'!$AI:$AI,'RESULTS INPUT'!$I:$I,$A239,'RESULTS INPUT'!$C:$C,P$4)*(IF($D239="Y",2,1)))*(IF($E239=P$4,2,1))</f>
        <v>0</v>
      </c>
      <c r="Q239" s="86">
        <f>(SUMIFS('RESULTS INPUT'!$AI:$AI,'RESULTS INPUT'!$I:$I,$A239,'RESULTS INPUT'!$C:$C,Q$4)*(IF($D239="Y",2,1)))*(IF($E239=Q$4,2,1))</f>
        <v>0</v>
      </c>
      <c r="R239" s="86">
        <f>(SUMIFS('RESULTS INPUT'!$AI:$AI,'RESULTS INPUT'!$I:$I,$A239,'RESULTS INPUT'!$C:$C,R$4)*(IF($D239="Y",2,1)))*(IF($E239=R$4,2,1))</f>
        <v>0</v>
      </c>
      <c r="S239" s="86">
        <f>(SUMIFS('RESULTS INPUT'!$AI:$AI,'RESULTS INPUT'!$I:$I,$A239,'RESULTS INPUT'!$C:$C,S$4)*(IF($D239="Y",2,1)))*(IF($E239=S$4,2,1))</f>
        <v>0</v>
      </c>
      <c r="T239" s="87">
        <f t="shared" si="93"/>
        <v>0</v>
      </c>
      <c r="U239" s="47">
        <f t="shared" si="92"/>
        <v>24</v>
      </c>
    </row>
    <row r="240" spans="1:21" ht="15.75" thickBot="1" x14ac:dyDescent="0.3">
      <c r="A240" s="38" t="str">
        <f>A233&amp;" - TOTAL SCORE"</f>
        <v xml:space="preserve"> -  - TOTAL SCORE</v>
      </c>
      <c r="B240" s="39"/>
      <c r="C240" s="39"/>
      <c r="D240" s="39"/>
      <c r="E240" s="39"/>
      <c r="G240" s="88">
        <f>SUM(G235:G239)</f>
        <v>0</v>
      </c>
      <c r="H240" s="88">
        <f t="shared" ref="H240:T240" si="95">SUM(H235:H239)</f>
        <v>0</v>
      </c>
      <c r="I240" s="88">
        <f t="shared" si="95"/>
        <v>0</v>
      </c>
      <c r="J240" s="88">
        <f t="shared" si="95"/>
        <v>0</v>
      </c>
      <c r="K240" s="88">
        <f t="shared" si="95"/>
        <v>0</v>
      </c>
      <c r="L240" s="88">
        <f t="shared" si="95"/>
        <v>0</v>
      </c>
      <c r="M240" s="88">
        <f t="shared" si="95"/>
        <v>0</v>
      </c>
      <c r="N240" s="88">
        <f t="shared" si="95"/>
        <v>0</v>
      </c>
      <c r="O240" s="88">
        <f t="shared" si="95"/>
        <v>0</v>
      </c>
      <c r="P240" s="88">
        <f t="shared" si="95"/>
        <v>0</v>
      </c>
      <c r="Q240" s="88">
        <f t="shared" si="95"/>
        <v>0</v>
      </c>
      <c r="R240" s="88">
        <f t="shared" si="95"/>
        <v>0</v>
      </c>
      <c r="S240" s="88">
        <f t="shared" si="95"/>
        <v>0</v>
      </c>
      <c r="T240" s="89">
        <f t="shared" si="95"/>
        <v>0</v>
      </c>
      <c r="U240" s="47">
        <f t="shared" si="92"/>
        <v>24</v>
      </c>
    </row>
    <row r="241" spans="1:21" ht="15.75" thickTop="1" x14ac:dyDescent="0.25"/>
    <row r="243" spans="1:21" ht="15.75" thickBot="1" x14ac:dyDescent="0.3">
      <c r="A243" s="40" t="str">
        <f>UPPER(_xlfn.XLOOKUP(U243,'TEAM INPUT'!$A$5:$A$102,'TEAM INPUT'!$B$5:$B$102,0))</f>
        <v xml:space="preserve"> - </v>
      </c>
      <c r="B243" s="41"/>
      <c r="C243" s="41"/>
      <c r="D243" s="41"/>
      <c r="E243" s="41"/>
      <c r="F243" s="41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47">
        <f>U233+1</f>
        <v>25</v>
      </c>
    </row>
    <row r="244" spans="1:21" ht="30" x14ac:dyDescent="0.25">
      <c r="A244" s="42" t="s">
        <v>76</v>
      </c>
      <c r="B244" s="43" t="s">
        <v>20</v>
      </c>
      <c r="C244" s="44" t="s">
        <v>94</v>
      </c>
      <c r="D244" s="45" t="s">
        <v>93</v>
      </c>
      <c r="E244" s="44" t="s">
        <v>91</v>
      </c>
      <c r="G244" s="80" t="s">
        <v>78</v>
      </c>
      <c r="H244" s="80" t="s">
        <v>79</v>
      </c>
      <c r="I244" s="80" t="s">
        <v>80</v>
      </c>
      <c r="J244" s="80" t="s">
        <v>81</v>
      </c>
      <c r="K244" s="80" t="s">
        <v>82</v>
      </c>
      <c r="L244" s="80" t="s">
        <v>83</v>
      </c>
      <c r="M244" s="80" t="s">
        <v>84</v>
      </c>
      <c r="N244" s="80" t="s">
        <v>85</v>
      </c>
      <c r="O244" s="80" t="s">
        <v>86</v>
      </c>
      <c r="P244" s="80" t="s">
        <v>87</v>
      </c>
      <c r="Q244" s="80" t="s">
        <v>88</v>
      </c>
      <c r="R244" s="80" t="s">
        <v>89</v>
      </c>
      <c r="S244" s="80" t="s">
        <v>90</v>
      </c>
      <c r="T244" s="81" t="s">
        <v>98</v>
      </c>
      <c r="U244" s="47">
        <f>U243</f>
        <v>25</v>
      </c>
    </row>
    <row r="245" spans="1:21" x14ac:dyDescent="0.25">
      <c r="A245" s="11">
        <f>VLOOKUP(U243,'TEAM INPUT'!$A$5:$AM$102,29,FALSE)</f>
        <v>0</v>
      </c>
      <c r="B245" s="67" t="str">
        <f>IFERROR(VLOOKUP($A245,LISTS!$A$3:$C$39,2,FALSE),"")</f>
        <v/>
      </c>
      <c r="C245" s="11" t="str">
        <f>IFERROR(VLOOKUP($A245,LISTS!$A$3:$C$39,3,FALSE),"")</f>
        <v/>
      </c>
      <c r="D245" s="11" t="str">
        <f>IF(_xlfn.XLOOKUP(U243,'TEAM INPUT'!$A$5:$A$102,'TEAM INPUT'!$F$5:$F$102,0)=$A245,"Y","")</f>
        <v>Y</v>
      </c>
      <c r="E245" s="11" t="str">
        <f>_xlfn.XLOOKUP(U243,'TEAM INPUT'!$A$5:$A$102,'TEAM INPUT'!$I$5:$I$102,0)</f>
        <v xml:space="preserve"> - </v>
      </c>
      <c r="G245" s="82">
        <f>(SUMIFS('RESULTS INPUT'!$AI:$AI,'RESULTS INPUT'!$I:$I,$A245,'RESULTS INPUT'!$C:$C,G$4)*(IF($D245="Y",2,1)))*(IF($E245=G$4,2,1))</f>
        <v>0</v>
      </c>
      <c r="H245" s="82">
        <f>(SUMIFS('RESULTS INPUT'!$AI:$AI,'RESULTS INPUT'!$I:$I,$A245,'RESULTS INPUT'!$C:$C,H$4)*(IF($D245="Y",2,1)))*(IF($E245=H$4,2,1))</f>
        <v>0</v>
      </c>
      <c r="I245" s="82">
        <f>(SUMIFS('RESULTS INPUT'!$AI:$AI,'RESULTS INPUT'!$I:$I,$A245,'RESULTS INPUT'!$C:$C,I$4)*(IF($D245="Y",2,1)))*(IF($E245=I$4,2,1))</f>
        <v>0</v>
      </c>
      <c r="J245" s="82">
        <f>(SUMIFS('RESULTS INPUT'!$AI:$AI,'RESULTS INPUT'!$I:$I,$A245,'RESULTS INPUT'!$C:$C,J$4)*(IF($D245="Y",2,1)))*(IF($E245=J$4,2,1))</f>
        <v>0</v>
      </c>
      <c r="K245" s="82">
        <f>(SUMIFS('RESULTS INPUT'!$AI:$AI,'RESULTS INPUT'!$I:$I,$A245,'RESULTS INPUT'!$C:$C,K$4)*(IF($D245="Y",2,1)))*(IF($E245=K$4,2,1))</f>
        <v>0</v>
      </c>
      <c r="L245" s="82">
        <f>(SUMIFS('RESULTS INPUT'!$AI:$AI,'RESULTS INPUT'!$I:$I,$A245,'RESULTS INPUT'!$C:$C,L$4)*(IF($D245="Y",2,1)))*(IF($E245=L$4,2,1))</f>
        <v>0</v>
      </c>
      <c r="M245" s="82">
        <f>(SUMIFS('RESULTS INPUT'!$AI:$AI,'RESULTS INPUT'!$I:$I,$A245,'RESULTS INPUT'!$C:$C,M$4)*(IF($D245="Y",2,1)))*(IF($E245=M$4,2,1))</f>
        <v>0</v>
      </c>
      <c r="N245" s="82">
        <f>(SUMIFS('RESULTS INPUT'!$AI:$AI,'RESULTS INPUT'!$I:$I,$A245,'RESULTS INPUT'!$C:$C,N$4)*(IF($D245="Y",2,1)))*(IF($E245=N$4,2,1))</f>
        <v>0</v>
      </c>
      <c r="O245" s="82">
        <f>(SUMIFS('RESULTS INPUT'!$AI:$AI,'RESULTS INPUT'!$I:$I,$A245,'RESULTS INPUT'!$C:$C,O$4)*(IF($D245="Y",2,1)))*(IF($E245=O$4,2,1))</f>
        <v>0</v>
      </c>
      <c r="P245" s="82">
        <f>(SUMIFS('RESULTS INPUT'!$AI:$AI,'RESULTS INPUT'!$I:$I,$A245,'RESULTS INPUT'!$C:$C,P$4)*(IF($D245="Y",2,1)))*(IF($E245=P$4,2,1))</f>
        <v>0</v>
      </c>
      <c r="Q245" s="82">
        <f>(SUMIFS('RESULTS INPUT'!$AI:$AI,'RESULTS INPUT'!$I:$I,$A245,'RESULTS INPUT'!$C:$C,Q$4)*(IF($D245="Y",2,1)))*(IF($E245=Q$4,2,1))</f>
        <v>0</v>
      </c>
      <c r="R245" s="82">
        <f>(SUMIFS('RESULTS INPUT'!$AI:$AI,'RESULTS INPUT'!$I:$I,$A245,'RESULTS INPUT'!$C:$C,R$4)*(IF($D245="Y",2,1)))*(IF($E245=R$4,2,1))</f>
        <v>0</v>
      </c>
      <c r="S245" s="82">
        <f>(SUMIFS('RESULTS INPUT'!$AI:$AI,'RESULTS INPUT'!$I:$I,$A245,'RESULTS INPUT'!$C:$C,S$4)*(IF($D245="Y",2,1)))*(IF($E245=S$4,2,1))</f>
        <v>0</v>
      </c>
      <c r="T245" s="83">
        <f>SUM(G245:S245)</f>
        <v>0</v>
      </c>
      <c r="U245" s="47">
        <f t="shared" ref="U245:U250" si="96">U244</f>
        <v>25</v>
      </c>
    </row>
    <row r="246" spans="1:21" x14ac:dyDescent="0.25">
      <c r="A246" s="11">
        <f>VLOOKUP(U243,'TEAM INPUT'!$A$5:$AM$102,30,FALSE)</f>
        <v>0</v>
      </c>
      <c r="B246" s="67" t="str">
        <f>IFERROR(VLOOKUP($A246,LISTS!$A$3:$C$39,2,FALSE),"")</f>
        <v/>
      </c>
      <c r="C246" s="11" t="str">
        <f>IFERROR(VLOOKUP($A246,LISTS!$A$3:$C$39,3,FALSE),"")</f>
        <v/>
      </c>
      <c r="D246" s="11" t="str">
        <f>IF(_xlfn.XLOOKUP(U243,'TEAM INPUT'!$A$5:$A$102,'TEAM INPUT'!$F$5:$F$102,0)=$A246,"Y","")</f>
        <v>Y</v>
      </c>
      <c r="E246" s="11" t="str">
        <f>E245</f>
        <v xml:space="preserve"> - </v>
      </c>
      <c r="G246" s="84">
        <f>(SUMIFS('RESULTS INPUT'!$AI:$AI,'RESULTS INPUT'!$I:$I,$A246,'RESULTS INPUT'!$C:$C,G$4)*(IF($D246="Y",2,1)))*(IF($E246=G$4,2,1))</f>
        <v>0</v>
      </c>
      <c r="H246" s="84">
        <f>(SUMIFS('RESULTS INPUT'!$AI:$AI,'RESULTS INPUT'!$I:$I,$A246,'RESULTS INPUT'!$C:$C,H$4)*(IF($D246="Y",2,1)))*(IF($E246=H$4,2,1))</f>
        <v>0</v>
      </c>
      <c r="I246" s="84">
        <f>(SUMIFS('RESULTS INPUT'!$AI:$AI,'RESULTS INPUT'!$I:$I,$A246,'RESULTS INPUT'!$C:$C,I$4)*(IF($D246="Y",2,1)))*(IF($E246=I$4,2,1))</f>
        <v>0</v>
      </c>
      <c r="J246" s="84">
        <f>(SUMIFS('RESULTS INPUT'!$AI:$AI,'RESULTS INPUT'!$I:$I,$A246,'RESULTS INPUT'!$C:$C,J$4)*(IF($D246="Y",2,1)))*(IF($E246=J$4,2,1))</f>
        <v>0</v>
      </c>
      <c r="K246" s="84">
        <f>(SUMIFS('RESULTS INPUT'!$AI:$AI,'RESULTS INPUT'!$I:$I,$A246,'RESULTS INPUT'!$C:$C,K$4)*(IF($D246="Y",2,1)))*(IF($E246=K$4,2,1))</f>
        <v>0</v>
      </c>
      <c r="L246" s="84">
        <f>(SUMIFS('RESULTS INPUT'!$AI:$AI,'RESULTS INPUT'!$I:$I,$A246,'RESULTS INPUT'!$C:$C,L$4)*(IF($D246="Y",2,1)))*(IF($E246=L$4,2,1))</f>
        <v>0</v>
      </c>
      <c r="M246" s="84">
        <f>(SUMIFS('RESULTS INPUT'!$AI:$AI,'RESULTS INPUT'!$I:$I,$A246,'RESULTS INPUT'!$C:$C,M$4)*(IF($D246="Y",2,1)))*(IF($E246=M$4,2,1))</f>
        <v>0</v>
      </c>
      <c r="N246" s="84">
        <f>(SUMIFS('RESULTS INPUT'!$AI:$AI,'RESULTS INPUT'!$I:$I,$A246,'RESULTS INPUT'!$C:$C,N$4)*(IF($D246="Y",2,1)))*(IF($E246=N$4,2,1))</f>
        <v>0</v>
      </c>
      <c r="O246" s="84">
        <f>(SUMIFS('RESULTS INPUT'!$AI:$AI,'RESULTS INPUT'!$I:$I,$A246,'RESULTS INPUT'!$C:$C,O$4)*(IF($D246="Y",2,1)))*(IF($E246=O$4,2,1))</f>
        <v>0</v>
      </c>
      <c r="P246" s="84">
        <f>(SUMIFS('RESULTS INPUT'!$AI:$AI,'RESULTS INPUT'!$I:$I,$A246,'RESULTS INPUT'!$C:$C,P$4)*(IF($D246="Y",2,1)))*(IF($E246=P$4,2,1))</f>
        <v>0</v>
      </c>
      <c r="Q246" s="84">
        <f>(SUMIFS('RESULTS INPUT'!$AI:$AI,'RESULTS INPUT'!$I:$I,$A246,'RESULTS INPUT'!$C:$C,Q$4)*(IF($D246="Y",2,1)))*(IF($E246=Q$4,2,1))</f>
        <v>0</v>
      </c>
      <c r="R246" s="84">
        <f>(SUMIFS('RESULTS INPUT'!$AI:$AI,'RESULTS INPUT'!$I:$I,$A246,'RESULTS INPUT'!$C:$C,R$4)*(IF($D246="Y",2,1)))*(IF($E246=R$4,2,1))</f>
        <v>0</v>
      </c>
      <c r="S246" s="84">
        <f>(SUMIFS('RESULTS INPUT'!$AI:$AI,'RESULTS INPUT'!$I:$I,$A246,'RESULTS INPUT'!$C:$C,S$4)*(IF($D246="Y",2,1)))*(IF($E246=S$4,2,1))</f>
        <v>0</v>
      </c>
      <c r="T246" s="85">
        <f t="shared" ref="T246:T249" si="97">SUM(G246:S246)</f>
        <v>0</v>
      </c>
      <c r="U246" s="47">
        <f t="shared" si="96"/>
        <v>25</v>
      </c>
    </row>
    <row r="247" spans="1:21" x14ac:dyDescent="0.25">
      <c r="A247" s="11">
        <f>VLOOKUP(U243,'TEAM INPUT'!$A$5:$AM$102,31,FALSE)</f>
        <v>0</v>
      </c>
      <c r="B247" s="67" t="str">
        <f>IFERROR(VLOOKUP($A247,LISTS!$A$3:$C$39,2,FALSE),"")</f>
        <v/>
      </c>
      <c r="C247" s="11" t="str">
        <f>IFERROR(VLOOKUP($A247,LISTS!$A$3:$C$39,3,FALSE),"")</f>
        <v/>
      </c>
      <c r="D247" s="11" t="str">
        <f>IF(_xlfn.XLOOKUP(U243,'TEAM INPUT'!$A$5:$A$102,'TEAM INPUT'!$F$5:$F$102,0)=$A247,"Y","")</f>
        <v>Y</v>
      </c>
      <c r="E247" s="11" t="str">
        <f t="shared" ref="E247:E249" si="98">E246</f>
        <v xml:space="preserve"> - </v>
      </c>
      <c r="G247" s="84">
        <f>(SUMIFS('RESULTS INPUT'!$AI:$AI,'RESULTS INPUT'!$I:$I,$A247,'RESULTS INPUT'!$C:$C,G$4)*(IF($D247="Y",2,1)))*(IF($E247=G$4,2,1))</f>
        <v>0</v>
      </c>
      <c r="H247" s="84">
        <f>(SUMIFS('RESULTS INPUT'!$AI:$AI,'RESULTS INPUT'!$I:$I,$A247,'RESULTS INPUT'!$C:$C,H$4)*(IF($D247="Y",2,1)))*(IF($E247=H$4,2,1))</f>
        <v>0</v>
      </c>
      <c r="I247" s="84">
        <f>(SUMIFS('RESULTS INPUT'!$AI:$AI,'RESULTS INPUT'!$I:$I,$A247,'RESULTS INPUT'!$C:$C,I$4)*(IF($D247="Y",2,1)))*(IF($E247=I$4,2,1))</f>
        <v>0</v>
      </c>
      <c r="J247" s="84">
        <f>(SUMIFS('RESULTS INPUT'!$AI:$AI,'RESULTS INPUT'!$I:$I,$A247,'RESULTS INPUT'!$C:$C,J$4)*(IF($D247="Y",2,1)))*(IF($E247=J$4,2,1))</f>
        <v>0</v>
      </c>
      <c r="K247" s="84">
        <f>(SUMIFS('RESULTS INPUT'!$AI:$AI,'RESULTS INPUT'!$I:$I,$A247,'RESULTS INPUT'!$C:$C,K$4)*(IF($D247="Y",2,1)))*(IF($E247=K$4,2,1))</f>
        <v>0</v>
      </c>
      <c r="L247" s="84">
        <f>(SUMIFS('RESULTS INPUT'!$AI:$AI,'RESULTS INPUT'!$I:$I,$A247,'RESULTS INPUT'!$C:$C,L$4)*(IF($D247="Y",2,1)))*(IF($E247=L$4,2,1))</f>
        <v>0</v>
      </c>
      <c r="M247" s="84">
        <f>(SUMIFS('RESULTS INPUT'!$AI:$AI,'RESULTS INPUT'!$I:$I,$A247,'RESULTS INPUT'!$C:$C,M$4)*(IF($D247="Y",2,1)))*(IF($E247=M$4,2,1))</f>
        <v>0</v>
      </c>
      <c r="N247" s="84">
        <f>(SUMIFS('RESULTS INPUT'!$AI:$AI,'RESULTS INPUT'!$I:$I,$A247,'RESULTS INPUT'!$C:$C,N$4)*(IF($D247="Y",2,1)))*(IF($E247=N$4,2,1))</f>
        <v>0</v>
      </c>
      <c r="O247" s="84">
        <f>(SUMIFS('RESULTS INPUT'!$AI:$AI,'RESULTS INPUT'!$I:$I,$A247,'RESULTS INPUT'!$C:$C,O$4)*(IF($D247="Y",2,1)))*(IF($E247=O$4,2,1))</f>
        <v>0</v>
      </c>
      <c r="P247" s="84">
        <f>(SUMIFS('RESULTS INPUT'!$AI:$AI,'RESULTS INPUT'!$I:$I,$A247,'RESULTS INPUT'!$C:$C,P$4)*(IF($D247="Y",2,1)))*(IF($E247=P$4,2,1))</f>
        <v>0</v>
      </c>
      <c r="Q247" s="84">
        <f>(SUMIFS('RESULTS INPUT'!$AI:$AI,'RESULTS INPUT'!$I:$I,$A247,'RESULTS INPUT'!$C:$C,Q$4)*(IF($D247="Y",2,1)))*(IF($E247=Q$4,2,1))</f>
        <v>0</v>
      </c>
      <c r="R247" s="84">
        <f>(SUMIFS('RESULTS INPUT'!$AI:$AI,'RESULTS INPUT'!$I:$I,$A247,'RESULTS INPUT'!$C:$C,R$4)*(IF($D247="Y",2,1)))*(IF($E247=R$4,2,1))</f>
        <v>0</v>
      </c>
      <c r="S247" s="84">
        <f>(SUMIFS('RESULTS INPUT'!$AI:$AI,'RESULTS INPUT'!$I:$I,$A247,'RESULTS INPUT'!$C:$C,S$4)*(IF($D247="Y",2,1)))*(IF($E247=S$4,2,1))</f>
        <v>0</v>
      </c>
      <c r="T247" s="85">
        <f t="shared" si="97"/>
        <v>0</v>
      </c>
      <c r="U247" s="47">
        <f t="shared" si="96"/>
        <v>25</v>
      </c>
    </row>
    <row r="248" spans="1:21" x14ac:dyDescent="0.25">
      <c r="A248" s="11">
        <f>VLOOKUP(U243,'TEAM INPUT'!$A$5:$AM$102,32,FALSE)</f>
        <v>0</v>
      </c>
      <c r="B248" s="67" t="str">
        <f>IFERROR(VLOOKUP($A248,LISTS!$A$3:$C$39,2,FALSE),"")</f>
        <v/>
      </c>
      <c r="C248" s="11" t="str">
        <f>IFERROR(VLOOKUP($A248,LISTS!$A$3:$C$39,3,FALSE),"")</f>
        <v/>
      </c>
      <c r="D248" s="11" t="str">
        <f>IF(_xlfn.XLOOKUP(U243,'TEAM INPUT'!$A$5:$A$102,'TEAM INPUT'!$F$5:$F$102,0)=$A248,"Y","")</f>
        <v>Y</v>
      </c>
      <c r="E248" s="11" t="str">
        <f t="shared" si="98"/>
        <v xml:space="preserve"> - </v>
      </c>
      <c r="G248" s="84">
        <f>(SUMIFS('RESULTS INPUT'!$AI:$AI,'RESULTS INPUT'!$I:$I,$A248,'RESULTS INPUT'!$C:$C,G$4)*(IF($D248="Y",2,1)))*(IF($E248=G$4,2,1))</f>
        <v>0</v>
      </c>
      <c r="H248" s="84">
        <f>(SUMIFS('RESULTS INPUT'!$AI:$AI,'RESULTS INPUT'!$I:$I,$A248,'RESULTS INPUT'!$C:$C,H$4)*(IF($D248="Y",2,1)))*(IF($E248=H$4,2,1))</f>
        <v>0</v>
      </c>
      <c r="I248" s="84">
        <f>(SUMIFS('RESULTS INPUT'!$AI:$AI,'RESULTS INPUT'!$I:$I,$A248,'RESULTS INPUT'!$C:$C,I$4)*(IF($D248="Y",2,1)))*(IF($E248=I$4,2,1))</f>
        <v>0</v>
      </c>
      <c r="J248" s="84">
        <f>(SUMIFS('RESULTS INPUT'!$AI:$AI,'RESULTS INPUT'!$I:$I,$A248,'RESULTS INPUT'!$C:$C,J$4)*(IF($D248="Y",2,1)))*(IF($E248=J$4,2,1))</f>
        <v>0</v>
      </c>
      <c r="K248" s="84">
        <f>(SUMIFS('RESULTS INPUT'!$AI:$AI,'RESULTS INPUT'!$I:$I,$A248,'RESULTS INPUT'!$C:$C,K$4)*(IF($D248="Y",2,1)))*(IF($E248=K$4,2,1))</f>
        <v>0</v>
      </c>
      <c r="L248" s="84">
        <f>(SUMIFS('RESULTS INPUT'!$AI:$AI,'RESULTS INPUT'!$I:$I,$A248,'RESULTS INPUT'!$C:$C,L$4)*(IF($D248="Y",2,1)))*(IF($E248=L$4,2,1))</f>
        <v>0</v>
      </c>
      <c r="M248" s="84">
        <f>(SUMIFS('RESULTS INPUT'!$AI:$AI,'RESULTS INPUT'!$I:$I,$A248,'RESULTS INPUT'!$C:$C,M$4)*(IF($D248="Y",2,1)))*(IF($E248=M$4,2,1))</f>
        <v>0</v>
      </c>
      <c r="N248" s="84">
        <f>(SUMIFS('RESULTS INPUT'!$AI:$AI,'RESULTS INPUT'!$I:$I,$A248,'RESULTS INPUT'!$C:$C,N$4)*(IF($D248="Y",2,1)))*(IF($E248=N$4,2,1))</f>
        <v>0</v>
      </c>
      <c r="O248" s="84">
        <f>(SUMIFS('RESULTS INPUT'!$AI:$AI,'RESULTS INPUT'!$I:$I,$A248,'RESULTS INPUT'!$C:$C,O$4)*(IF($D248="Y",2,1)))*(IF($E248=O$4,2,1))</f>
        <v>0</v>
      </c>
      <c r="P248" s="84">
        <f>(SUMIFS('RESULTS INPUT'!$AI:$AI,'RESULTS INPUT'!$I:$I,$A248,'RESULTS INPUT'!$C:$C,P$4)*(IF($D248="Y",2,1)))*(IF($E248=P$4,2,1))</f>
        <v>0</v>
      </c>
      <c r="Q248" s="84">
        <f>(SUMIFS('RESULTS INPUT'!$AI:$AI,'RESULTS INPUT'!$I:$I,$A248,'RESULTS INPUT'!$C:$C,Q$4)*(IF($D248="Y",2,1)))*(IF($E248=Q$4,2,1))</f>
        <v>0</v>
      </c>
      <c r="R248" s="84">
        <f>(SUMIFS('RESULTS INPUT'!$AI:$AI,'RESULTS INPUT'!$I:$I,$A248,'RESULTS INPUT'!$C:$C,R$4)*(IF($D248="Y",2,1)))*(IF($E248=R$4,2,1))</f>
        <v>0</v>
      </c>
      <c r="S248" s="84">
        <f>(SUMIFS('RESULTS INPUT'!$AI:$AI,'RESULTS INPUT'!$I:$I,$A248,'RESULTS INPUT'!$C:$C,S$4)*(IF($D248="Y",2,1)))*(IF($E248=S$4,2,1))</f>
        <v>0</v>
      </c>
      <c r="T248" s="85">
        <f t="shared" si="97"/>
        <v>0</v>
      </c>
      <c r="U248" s="47">
        <f t="shared" si="96"/>
        <v>25</v>
      </c>
    </row>
    <row r="249" spans="1:21" ht="15.75" thickBot="1" x14ac:dyDescent="0.3">
      <c r="A249" s="17">
        <f>VLOOKUP(U243,'TEAM INPUT'!$A$5:$AM$102,33,FALSE)</f>
        <v>0</v>
      </c>
      <c r="B249" s="67" t="str">
        <f>IFERROR(VLOOKUP($A249,LISTS!$A$3:$C$39,2,FALSE),"")</f>
        <v/>
      </c>
      <c r="C249" s="11" t="str">
        <f>IFERROR(VLOOKUP($A249,LISTS!$A$3:$C$39,3,FALSE),"")</f>
        <v/>
      </c>
      <c r="D249" s="17" t="str">
        <f>IF(_xlfn.XLOOKUP(U243,'TEAM INPUT'!$A$5:$A$102,'TEAM INPUT'!$F$5:$F$102,0)=$A249,"Y","")</f>
        <v>Y</v>
      </c>
      <c r="E249" s="17" t="str">
        <f t="shared" si="98"/>
        <v xml:space="preserve"> - </v>
      </c>
      <c r="G249" s="86">
        <f>(SUMIFS('RESULTS INPUT'!$AI:$AI,'RESULTS INPUT'!$I:$I,$A249,'RESULTS INPUT'!$C:$C,G$4)*(IF($D249="Y",2,1)))*(IF($E249=G$4,2,1))</f>
        <v>0</v>
      </c>
      <c r="H249" s="86">
        <f>(SUMIFS('RESULTS INPUT'!$AI:$AI,'RESULTS INPUT'!$I:$I,$A249,'RESULTS INPUT'!$C:$C,H$4)*(IF($D249="Y",2,1)))*(IF($E249=H$4,2,1))</f>
        <v>0</v>
      </c>
      <c r="I249" s="86">
        <f>(SUMIFS('RESULTS INPUT'!$AI:$AI,'RESULTS INPUT'!$I:$I,$A249,'RESULTS INPUT'!$C:$C,I$4)*(IF($D249="Y",2,1)))*(IF($E249=I$4,2,1))</f>
        <v>0</v>
      </c>
      <c r="J249" s="86">
        <f>(SUMIFS('RESULTS INPUT'!$AI:$AI,'RESULTS INPUT'!$I:$I,$A249,'RESULTS INPUT'!$C:$C,J$4)*(IF($D249="Y",2,1)))*(IF($E249=J$4,2,1))</f>
        <v>0</v>
      </c>
      <c r="K249" s="86">
        <f>(SUMIFS('RESULTS INPUT'!$AI:$AI,'RESULTS INPUT'!$I:$I,$A249,'RESULTS INPUT'!$C:$C,K$4)*(IF($D249="Y",2,1)))*(IF($E249=K$4,2,1))</f>
        <v>0</v>
      </c>
      <c r="L249" s="86">
        <f>(SUMIFS('RESULTS INPUT'!$AI:$AI,'RESULTS INPUT'!$I:$I,$A249,'RESULTS INPUT'!$C:$C,L$4)*(IF($D249="Y",2,1)))*(IF($E249=L$4,2,1))</f>
        <v>0</v>
      </c>
      <c r="M249" s="86">
        <f>(SUMIFS('RESULTS INPUT'!$AI:$AI,'RESULTS INPUT'!$I:$I,$A249,'RESULTS INPUT'!$C:$C,M$4)*(IF($D249="Y",2,1)))*(IF($E249=M$4,2,1))</f>
        <v>0</v>
      </c>
      <c r="N249" s="86">
        <f>(SUMIFS('RESULTS INPUT'!$AI:$AI,'RESULTS INPUT'!$I:$I,$A249,'RESULTS INPUT'!$C:$C,N$4)*(IF($D249="Y",2,1)))*(IF($E249=N$4,2,1))</f>
        <v>0</v>
      </c>
      <c r="O249" s="86">
        <f>(SUMIFS('RESULTS INPUT'!$AI:$AI,'RESULTS INPUT'!$I:$I,$A249,'RESULTS INPUT'!$C:$C,O$4)*(IF($D249="Y",2,1)))*(IF($E249=O$4,2,1))</f>
        <v>0</v>
      </c>
      <c r="P249" s="86">
        <f>(SUMIFS('RESULTS INPUT'!$AI:$AI,'RESULTS INPUT'!$I:$I,$A249,'RESULTS INPUT'!$C:$C,P$4)*(IF($D249="Y",2,1)))*(IF($E249=P$4,2,1))</f>
        <v>0</v>
      </c>
      <c r="Q249" s="86">
        <f>(SUMIFS('RESULTS INPUT'!$AI:$AI,'RESULTS INPUT'!$I:$I,$A249,'RESULTS INPUT'!$C:$C,Q$4)*(IF($D249="Y",2,1)))*(IF($E249=Q$4,2,1))</f>
        <v>0</v>
      </c>
      <c r="R249" s="86">
        <f>(SUMIFS('RESULTS INPUT'!$AI:$AI,'RESULTS INPUT'!$I:$I,$A249,'RESULTS INPUT'!$C:$C,R$4)*(IF($D249="Y",2,1)))*(IF($E249=R$4,2,1))</f>
        <v>0</v>
      </c>
      <c r="S249" s="86">
        <f>(SUMIFS('RESULTS INPUT'!$AI:$AI,'RESULTS INPUT'!$I:$I,$A249,'RESULTS INPUT'!$C:$C,S$4)*(IF($D249="Y",2,1)))*(IF($E249=S$4,2,1))</f>
        <v>0</v>
      </c>
      <c r="T249" s="87">
        <f t="shared" si="97"/>
        <v>0</v>
      </c>
      <c r="U249" s="47">
        <f t="shared" si="96"/>
        <v>25</v>
      </c>
    </row>
    <row r="250" spans="1:21" ht="15.75" thickBot="1" x14ac:dyDescent="0.3">
      <c r="A250" s="38" t="str">
        <f>A243&amp;" - TOTAL SCORE"</f>
        <v xml:space="preserve"> -  - TOTAL SCORE</v>
      </c>
      <c r="B250" s="39"/>
      <c r="C250" s="39"/>
      <c r="D250" s="39"/>
      <c r="E250" s="39"/>
      <c r="G250" s="88">
        <f>SUM(G245:G249)</f>
        <v>0</v>
      </c>
      <c r="H250" s="88">
        <f t="shared" ref="H250:T250" si="99">SUM(H245:H249)</f>
        <v>0</v>
      </c>
      <c r="I250" s="88">
        <f t="shared" si="99"/>
        <v>0</v>
      </c>
      <c r="J250" s="88">
        <f t="shared" si="99"/>
        <v>0</v>
      </c>
      <c r="K250" s="88">
        <f t="shared" si="99"/>
        <v>0</v>
      </c>
      <c r="L250" s="88">
        <f t="shared" si="99"/>
        <v>0</v>
      </c>
      <c r="M250" s="88">
        <f t="shared" si="99"/>
        <v>0</v>
      </c>
      <c r="N250" s="88">
        <f t="shared" si="99"/>
        <v>0</v>
      </c>
      <c r="O250" s="88">
        <f t="shared" si="99"/>
        <v>0</v>
      </c>
      <c r="P250" s="88">
        <f t="shared" si="99"/>
        <v>0</v>
      </c>
      <c r="Q250" s="88">
        <f t="shared" si="99"/>
        <v>0</v>
      </c>
      <c r="R250" s="88">
        <f t="shared" si="99"/>
        <v>0</v>
      </c>
      <c r="S250" s="88">
        <f t="shared" si="99"/>
        <v>0</v>
      </c>
      <c r="T250" s="89">
        <f t="shared" si="99"/>
        <v>0</v>
      </c>
      <c r="U250" s="47">
        <f t="shared" si="96"/>
        <v>25</v>
      </c>
    </row>
    <row r="251" spans="1:21" ht="15.75" thickTop="1" x14ac:dyDescent="0.25"/>
    <row r="253" spans="1:21" ht="15.75" thickBot="1" x14ac:dyDescent="0.3">
      <c r="A253" s="40" t="str">
        <f>UPPER(_xlfn.XLOOKUP(U253,'TEAM INPUT'!$A$5:$A$102,'TEAM INPUT'!$B$5:$B$102,0))</f>
        <v xml:space="preserve"> - </v>
      </c>
      <c r="B253" s="41"/>
      <c r="C253" s="41"/>
      <c r="D253" s="41"/>
      <c r="E253" s="41"/>
      <c r="F253" s="41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47">
        <f>U243+1</f>
        <v>26</v>
      </c>
    </row>
    <row r="254" spans="1:21" ht="30" x14ac:dyDescent="0.25">
      <c r="A254" s="42" t="s">
        <v>76</v>
      </c>
      <c r="B254" s="43" t="s">
        <v>20</v>
      </c>
      <c r="C254" s="44" t="s">
        <v>94</v>
      </c>
      <c r="D254" s="45" t="s">
        <v>93</v>
      </c>
      <c r="E254" s="44" t="s">
        <v>91</v>
      </c>
      <c r="G254" s="80" t="s">
        <v>78</v>
      </c>
      <c r="H254" s="80" t="s">
        <v>79</v>
      </c>
      <c r="I254" s="80" t="s">
        <v>80</v>
      </c>
      <c r="J254" s="80" t="s">
        <v>81</v>
      </c>
      <c r="K254" s="80" t="s">
        <v>82</v>
      </c>
      <c r="L254" s="80" t="s">
        <v>83</v>
      </c>
      <c r="M254" s="80" t="s">
        <v>84</v>
      </c>
      <c r="N254" s="80" t="s">
        <v>85</v>
      </c>
      <c r="O254" s="80" t="s">
        <v>86</v>
      </c>
      <c r="P254" s="80" t="s">
        <v>87</v>
      </c>
      <c r="Q254" s="80" t="s">
        <v>88</v>
      </c>
      <c r="R254" s="80" t="s">
        <v>89</v>
      </c>
      <c r="S254" s="80" t="s">
        <v>90</v>
      </c>
      <c r="T254" s="81" t="s">
        <v>98</v>
      </c>
      <c r="U254" s="47">
        <f>U253</f>
        <v>26</v>
      </c>
    </row>
    <row r="255" spans="1:21" x14ac:dyDescent="0.25">
      <c r="A255" s="11">
        <f>VLOOKUP(U253,'TEAM INPUT'!$A$5:$AM$102,29,FALSE)</f>
        <v>0</v>
      </c>
      <c r="B255" s="67" t="str">
        <f>IFERROR(VLOOKUP($A255,LISTS!$A$3:$C$39,2,FALSE),"")</f>
        <v/>
      </c>
      <c r="C255" s="11" t="str">
        <f>IFERROR(VLOOKUP($A255,LISTS!$A$3:$C$39,3,FALSE),"")</f>
        <v/>
      </c>
      <c r="D255" s="11" t="str">
        <f>IF(_xlfn.XLOOKUP(U253,'TEAM INPUT'!$A$5:$A$102,'TEAM INPUT'!$F$5:$F$102,0)=$A255,"Y","")</f>
        <v>Y</v>
      </c>
      <c r="E255" s="11" t="str">
        <f>_xlfn.XLOOKUP(U253,'TEAM INPUT'!$A$5:$A$102,'TEAM INPUT'!$I$5:$I$102,0)</f>
        <v xml:space="preserve"> - </v>
      </c>
      <c r="G255" s="82">
        <f>(SUMIFS('RESULTS INPUT'!$AI:$AI,'RESULTS INPUT'!$I:$I,$A255,'RESULTS INPUT'!$C:$C,G$4)*(IF($D255="Y",2,1)))*(IF($E255=G$4,2,1))</f>
        <v>0</v>
      </c>
      <c r="H255" s="82">
        <f>(SUMIFS('RESULTS INPUT'!$AI:$AI,'RESULTS INPUT'!$I:$I,$A255,'RESULTS INPUT'!$C:$C,H$4)*(IF($D255="Y",2,1)))*(IF($E255=H$4,2,1))</f>
        <v>0</v>
      </c>
      <c r="I255" s="82">
        <f>(SUMIFS('RESULTS INPUT'!$AI:$AI,'RESULTS INPUT'!$I:$I,$A255,'RESULTS INPUT'!$C:$C,I$4)*(IF($D255="Y",2,1)))*(IF($E255=I$4,2,1))</f>
        <v>0</v>
      </c>
      <c r="J255" s="82">
        <f>(SUMIFS('RESULTS INPUT'!$AI:$AI,'RESULTS INPUT'!$I:$I,$A255,'RESULTS INPUT'!$C:$C,J$4)*(IF($D255="Y",2,1)))*(IF($E255=J$4,2,1))</f>
        <v>0</v>
      </c>
      <c r="K255" s="82">
        <f>(SUMIFS('RESULTS INPUT'!$AI:$AI,'RESULTS INPUT'!$I:$I,$A255,'RESULTS INPUT'!$C:$C,K$4)*(IF($D255="Y",2,1)))*(IF($E255=K$4,2,1))</f>
        <v>0</v>
      </c>
      <c r="L255" s="82">
        <f>(SUMIFS('RESULTS INPUT'!$AI:$AI,'RESULTS INPUT'!$I:$I,$A255,'RESULTS INPUT'!$C:$C,L$4)*(IF($D255="Y",2,1)))*(IF($E255=L$4,2,1))</f>
        <v>0</v>
      </c>
      <c r="M255" s="82">
        <f>(SUMIFS('RESULTS INPUT'!$AI:$AI,'RESULTS INPUT'!$I:$I,$A255,'RESULTS INPUT'!$C:$C,M$4)*(IF($D255="Y",2,1)))*(IF($E255=M$4,2,1))</f>
        <v>0</v>
      </c>
      <c r="N255" s="82">
        <f>(SUMIFS('RESULTS INPUT'!$AI:$AI,'RESULTS INPUT'!$I:$I,$A255,'RESULTS INPUT'!$C:$C,N$4)*(IF($D255="Y",2,1)))*(IF($E255=N$4,2,1))</f>
        <v>0</v>
      </c>
      <c r="O255" s="82">
        <f>(SUMIFS('RESULTS INPUT'!$AI:$AI,'RESULTS INPUT'!$I:$I,$A255,'RESULTS INPUT'!$C:$C,O$4)*(IF($D255="Y",2,1)))*(IF($E255=O$4,2,1))</f>
        <v>0</v>
      </c>
      <c r="P255" s="82">
        <f>(SUMIFS('RESULTS INPUT'!$AI:$AI,'RESULTS INPUT'!$I:$I,$A255,'RESULTS INPUT'!$C:$C,P$4)*(IF($D255="Y",2,1)))*(IF($E255=P$4,2,1))</f>
        <v>0</v>
      </c>
      <c r="Q255" s="82">
        <f>(SUMIFS('RESULTS INPUT'!$AI:$AI,'RESULTS INPUT'!$I:$I,$A255,'RESULTS INPUT'!$C:$C,Q$4)*(IF($D255="Y",2,1)))*(IF($E255=Q$4,2,1))</f>
        <v>0</v>
      </c>
      <c r="R255" s="82">
        <f>(SUMIFS('RESULTS INPUT'!$AI:$AI,'RESULTS INPUT'!$I:$I,$A255,'RESULTS INPUT'!$C:$C,R$4)*(IF($D255="Y",2,1)))*(IF($E255=R$4,2,1))</f>
        <v>0</v>
      </c>
      <c r="S255" s="82">
        <f>(SUMIFS('RESULTS INPUT'!$AI:$AI,'RESULTS INPUT'!$I:$I,$A255,'RESULTS INPUT'!$C:$C,S$4)*(IF($D255="Y",2,1)))*(IF($E255=S$4,2,1))</f>
        <v>0</v>
      </c>
      <c r="T255" s="83">
        <f>SUM(G255:S255)</f>
        <v>0</v>
      </c>
      <c r="U255" s="47">
        <f t="shared" ref="U255:U260" si="100">U254</f>
        <v>26</v>
      </c>
    </row>
    <row r="256" spans="1:21" x14ac:dyDescent="0.25">
      <c r="A256" s="11">
        <f>VLOOKUP(U253,'TEAM INPUT'!$A$5:$AM$102,30,FALSE)</f>
        <v>0</v>
      </c>
      <c r="B256" s="67" t="str">
        <f>IFERROR(VLOOKUP($A256,LISTS!$A$3:$C$39,2,FALSE),"")</f>
        <v/>
      </c>
      <c r="C256" s="11" t="str">
        <f>IFERROR(VLOOKUP($A256,LISTS!$A$3:$C$39,3,FALSE),"")</f>
        <v/>
      </c>
      <c r="D256" s="11" t="str">
        <f>IF(_xlfn.XLOOKUP(U253,'TEAM INPUT'!$A$5:$A$102,'TEAM INPUT'!$F$5:$F$102,0)=$A256,"Y","")</f>
        <v>Y</v>
      </c>
      <c r="E256" s="11" t="str">
        <f>E255</f>
        <v xml:space="preserve"> - </v>
      </c>
      <c r="G256" s="84">
        <f>(SUMIFS('RESULTS INPUT'!$AI:$AI,'RESULTS INPUT'!$I:$I,$A256,'RESULTS INPUT'!$C:$C,G$4)*(IF($D256="Y",2,1)))*(IF($E256=G$4,2,1))</f>
        <v>0</v>
      </c>
      <c r="H256" s="84">
        <f>(SUMIFS('RESULTS INPUT'!$AI:$AI,'RESULTS INPUT'!$I:$I,$A256,'RESULTS INPUT'!$C:$C,H$4)*(IF($D256="Y",2,1)))*(IF($E256=H$4,2,1))</f>
        <v>0</v>
      </c>
      <c r="I256" s="84">
        <f>(SUMIFS('RESULTS INPUT'!$AI:$AI,'RESULTS INPUT'!$I:$I,$A256,'RESULTS INPUT'!$C:$C,I$4)*(IF($D256="Y",2,1)))*(IF($E256=I$4,2,1))</f>
        <v>0</v>
      </c>
      <c r="J256" s="84">
        <f>(SUMIFS('RESULTS INPUT'!$AI:$AI,'RESULTS INPUT'!$I:$I,$A256,'RESULTS INPUT'!$C:$C,J$4)*(IF($D256="Y",2,1)))*(IF($E256=J$4,2,1))</f>
        <v>0</v>
      </c>
      <c r="K256" s="84">
        <f>(SUMIFS('RESULTS INPUT'!$AI:$AI,'RESULTS INPUT'!$I:$I,$A256,'RESULTS INPUT'!$C:$C,K$4)*(IF($D256="Y",2,1)))*(IF($E256=K$4,2,1))</f>
        <v>0</v>
      </c>
      <c r="L256" s="84">
        <f>(SUMIFS('RESULTS INPUT'!$AI:$AI,'RESULTS INPUT'!$I:$I,$A256,'RESULTS INPUT'!$C:$C,L$4)*(IF($D256="Y",2,1)))*(IF($E256=L$4,2,1))</f>
        <v>0</v>
      </c>
      <c r="M256" s="84">
        <f>(SUMIFS('RESULTS INPUT'!$AI:$AI,'RESULTS INPUT'!$I:$I,$A256,'RESULTS INPUT'!$C:$C,M$4)*(IF($D256="Y",2,1)))*(IF($E256=M$4,2,1))</f>
        <v>0</v>
      </c>
      <c r="N256" s="84">
        <f>(SUMIFS('RESULTS INPUT'!$AI:$AI,'RESULTS INPUT'!$I:$I,$A256,'RESULTS INPUT'!$C:$C,N$4)*(IF($D256="Y",2,1)))*(IF($E256=N$4,2,1))</f>
        <v>0</v>
      </c>
      <c r="O256" s="84">
        <f>(SUMIFS('RESULTS INPUT'!$AI:$AI,'RESULTS INPUT'!$I:$I,$A256,'RESULTS INPUT'!$C:$C,O$4)*(IF($D256="Y",2,1)))*(IF($E256=O$4,2,1))</f>
        <v>0</v>
      </c>
      <c r="P256" s="84">
        <f>(SUMIFS('RESULTS INPUT'!$AI:$AI,'RESULTS INPUT'!$I:$I,$A256,'RESULTS INPUT'!$C:$C,P$4)*(IF($D256="Y",2,1)))*(IF($E256=P$4,2,1))</f>
        <v>0</v>
      </c>
      <c r="Q256" s="84">
        <f>(SUMIFS('RESULTS INPUT'!$AI:$AI,'RESULTS INPUT'!$I:$I,$A256,'RESULTS INPUT'!$C:$C,Q$4)*(IF($D256="Y",2,1)))*(IF($E256=Q$4,2,1))</f>
        <v>0</v>
      </c>
      <c r="R256" s="84">
        <f>(SUMIFS('RESULTS INPUT'!$AI:$AI,'RESULTS INPUT'!$I:$I,$A256,'RESULTS INPUT'!$C:$C,R$4)*(IF($D256="Y",2,1)))*(IF($E256=R$4,2,1))</f>
        <v>0</v>
      </c>
      <c r="S256" s="84">
        <f>(SUMIFS('RESULTS INPUT'!$AI:$AI,'RESULTS INPUT'!$I:$I,$A256,'RESULTS INPUT'!$C:$C,S$4)*(IF($D256="Y",2,1)))*(IF($E256=S$4,2,1))</f>
        <v>0</v>
      </c>
      <c r="T256" s="85">
        <f t="shared" ref="T256:T259" si="101">SUM(G256:S256)</f>
        <v>0</v>
      </c>
      <c r="U256" s="47">
        <f t="shared" si="100"/>
        <v>26</v>
      </c>
    </row>
    <row r="257" spans="1:21" x14ac:dyDescent="0.25">
      <c r="A257" s="11">
        <f>VLOOKUP(U253,'TEAM INPUT'!$A$5:$AM$102,31,FALSE)</f>
        <v>0</v>
      </c>
      <c r="B257" s="67" t="str">
        <f>IFERROR(VLOOKUP($A257,LISTS!$A$3:$C$39,2,FALSE),"")</f>
        <v/>
      </c>
      <c r="C257" s="11" t="str">
        <f>IFERROR(VLOOKUP($A257,LISTS!$A$3:$C$39,3,FALSE),"")</f>
        <v/>
      </c>
      <c r="D257" s="11" t="str">
        <f>IF(_xlfn.XLOOKUP(U253,'TEAM INPUT'!$A$5:$A$102,'TEAM INPUT'!$F$5:$F$102,0)=$A257,"Y","")</f>
        <v>Y</v>
      </c>
      <c r="E257" s="11" t="str">
        <f t="shared" ref="E257:E259" si="102">E256</f>
        <v xml:space="preserve"> - </v>
      </c>
      <c r="G257" s="84">
        <f>(SUMIFS('RESULTS INPUT'!$AI:$AI,'RESULTS INPUT'!$I:$I,$A257,'RESULTS INPUT'!$C:$C,G$4)*(IF($D257="Y",2,1)))*(IF($E257=G$4,2,1))</f>
        <v>0</v>
      </c>
      <c r="H257" s="84">
        <f>(SUMIFS('RESULTS INPUT'!$AI:$AI,'RESULTS INPUT'!$I:$I,$A257,'RESULTS INPUT'!$C:$C,H$4)*(IF($D257="Y",2,1)))*(IF($E257=H$4,2,1))</f>
        <v>0</v>
      </c>
      <c r="I257" s="84">
        <f>(SUMIFS('RESULTS INPUT'!$AI:$AI,'RESULTS INPUT'!$I:$I,$A257,'RESULTS INPUT'!$C:$C,I$4)*(IF($D257="Y",2,1)))*(IF($E257=I$4,2,1))</f>
        <v>0</v>
      </c>
      <c r="J257" s="84">
        <f>(SUMIFS('RESULTS INPUT'!$AI:$AI,'RESULTS INPUT'!$I:$I,$A257,'RESULTS INPUT'!$C:$C,J$4)*(IF($D257="Y",2,1)))*(IF($E257=J$4,2,1))</f>
        <v>0</v>
      </c>
      <c r="K257" s="84">
        <f>(SUMIFS('RESULTS INPUT'!$AI:$AI,'RESULTS INPUT'!$I:$I,$A257,'RESULTS INPUT'!$C:$C,K$4)*(IF($D257="Y",2,1)))*(IF($E257=K$4,2,1))</f>
        <v>0</v>
      </c>
      <c r="L257" s="84">
        <f>(SUMIFS('RESULTS INPUT'!$AI:$AI,'RESULTS INPUT'!$I:$I,$A257,'RESULTS INPUT'!$C:$C,L$4)*(IF($D257="Y",2,1)))*(IF($E257=L$4,2,1))</f>
        <v>0</v>
      </c>
      <c r="M257" s="84">
        <f>(SUMIFS('RESULTS INPUT'!$AI:$AI,'RESULTS INPUT'!$I:$I,$A257,'RESULTS INPUT'!$C:$C,M$4)*(IF($D257="Y",2,1)))*(IF($E257=M$4,2,1))</f>
        <v>0</v>
      </c>
      <c r="N257" s="84">
        <f>(SUMIFS('RESULTS INPUT'!$AI:$AI,'RESULTS INPUT'!$I:$I,$A257,'RESULTS INPUT'!$C:$C,N$4)*(IF($D257="Y",2,1)))*(IF($E257=N$4,2,1))</f>
        <v>0</v>
      </c>
      <c r="O257" s="84">
        <f>(SUMIFS('RESULTS INPUT'!$AI:$AI,'RESULTS INPUT'!$I:$I,$A257,'RESULTS INPUT'!$C:$C,O$4)*(IF($D257="Y",2,1)))*(IF($E257=O$4,2,1))</f>
        <v>0</v>
      </c>
      <c r="P257" s="84">
        <f>(SUMIFS('RESULTS INPUT'!$AI:$AI,'RESULTS INPUT'!$I:$I,$A257,'RESULTS INPUT'!$C:$C,P$4)*(IF($D257="Y",2,1)))*(IF($E257=P$4,2,1))</f>
        <v>0</v>
      </c>
      <c r="Q257" s="84">
        <f>(SUMIFS('RESULTS INPUT'!$AI:$AI,'RESULTS INPUT'!$I:$I,$A257,'RESULTS INPUT'!$C:$C,Q$4)*(IF($D257="Y",2,1)))*(IF($E257=Q$4,2,1))</f>
        <v>0</v>
      </c>
      <c r="R257" s="84">
        <f>(SUMIFS('RESULTS INPUT'!$AI:$AI,'RESULTS INPUT'!$I:$I,$A257,'RESULTS INPUT'!$C:$C,R$4)*(IF($D257="Y",2,1)))*(IF($E257=R$4,2,1))</f>
        <v>0</v>
      </c>
      <c r="S257" s="84">
        <f>(SUMIFS('RESULTS INPUT'!$AI:$AI,'RESULTS INPUT'!$I:$I,$A257,'RESULTS INPUT'!$C:$C,S$4)*(IF($D257="Y",2,1)))*(IF($E257=S$4,2,1))</f>
        <v>0</v>
      </c>
      <c r="T257" s="85">
        <f t="shared" si="101"/>
        <v>0</v>
      </c>
      <c r="U257" s="47">
        <f t="shared" si="100"/>
        <v>26</v>
      </c>
    </row>
    <row r="258" spans="1:21" x14ac:dyDescent="0.25">
      <c r="A258" s="11">
        <f>VLOOKUP(U253,'TEAM INPUT'!$A$5:$AM$102,32,FALSE)</f>
        <v>0</v>
      </c>
      <c r="B258" s="67" t="str">
        <f>IFERROR(VLOOKUP($A258,LISTS!$A$3:$C$39,2,FALSE),"")</f>
        <v/>
      </c>
      <c r="C258" s="11" t="str">
        <f>IFERROR(VLOOKUP($A258,LISTS!$A$3:$C$39,3,FALSE),"")</f>
        <v/>
      </c>
      <c r="D258" s="11" t="str">
        <f>IF(_xlfn.XLOOKUP(U253,'TEAM INPUT'!$A$5:$A$102,'TEAM INPUT'!$F$5:$F$102,0)=$A258,"Y","")</f>
        <v>Y</v>
      </c>
      <c r="E258" s="11" t="str">
        <f t="shared" si="102"/>
        <v xml:space="preserve"> - </v>
      </c>
      <c r="G258" s="84">
        <f>(SUMIFS('RESULTS INPUT'!$AI:$AI,'RESULTS INPUT'!$I:$I,$A258,'RESULTS INPUT'!$C:$C,G$4)*(IF($D258="Y",2,1)))*(IF($E258=G$4,2,1))</f>
        <v>0</v>
      </c>
      <c r="H258" s="84">
        <f>(SUMIFS('RESULTS INPUT'!$AI:$AI,'RESULTS INPUT'!$I:$I,$A258,'RESULTS INPUT'!$C:$C,H$4)*(IF($D258="Y",2,1)))*(IF($E258=H$4,2,1))</f>
        <v>0</v>
      </c>
      <c r="I258" s="84">
        <f>(SUMIFS('RESULTS INPUT'!$AI:$AI,'RESULTS INPUT'!$I:$I,$A258,'RESULTS INPUT'!$C:$C,I$4)*(IF($D258="Y",2,1)))*(IF($E258=I$4,2,1))</f>
        <v>0</v>
      </c>
      <c r="J258" s="84">
        <f>(SUMIFS('RESULTS INPUT'!$AI:$AI,'RESULTS INPUT'!$I:$I,$A258,'RESULTS INPUT'!$C:$C,J$4)*(IF($D258="Y",2,1)))*(IF($E258=J$4,2,1))</f>
        <v>0</v>
      </c>
      <c r="K258" s="84">
        <f>(SUMIFS('RESULTS INPUT'!$AI:$AI,'RESULTS INPUT'!$I:$I,$A258,'RESULTS INPUT'!$C:$C,K$4)*(IF($D258="Y",2,1)))*(IF($E258=K$4,2,1))</f>
        <v>0</v>
      </c>
      <c r="L258" s="84">
        <f>(SUMIFS('RESULTS INPUT'!$AI:$AI,'RESULTS INPUT'!$I:$I,$A258,'RESULTS INPUT'!$C:$C,L$4)*(IF($D258="Y",2,1)))*(IF($E258=L$4,2,1))</f>
        <v>0</v>
      </c>
      <c r="M258" s="84">
        <f>(SUMIFS('RESULTS INPUT'!$AI:$AI,'RESULTS INPUT'!$I:$I,$A258,'RESULTS INPUT'!$C:$C,M$4)*(IF($D258="Y",2,1)))*(IF($E258=M$4,2,1))</f>
        <v>0</v>
      </c>
      <c r="N258" s="84">
        <f>(SUMIFS('RESULTS INPUT'!$AI:$AI,'RESULTS INPUT'!$I:$I,$A258,'RESULTS INPUT'!$C:$C,N$4)*(IF($D258="Y",2,1)))*(IF($E258=N$4,2,1))</f>
        <v>0</v>
      </c>
      <c r="O258" s="84">
        <f>(SUMIFS('RESULTS INPUT'!$AI:$AI,'RESULTS INPUT'!$I:$I,$A258,'RESULTS INPUT'!$C:$C,O$4)*(IF($D258="Y",2,1)))*(IF($E258=O$4,2,1))</f>
        <v>0</v>
      </c>
      <c r="P258" s="84">
        <f>(SUMIFS('RESULTS INPUT'!$AI:$AI,'RESULTS INPUT'!$I:$I,$A258,'RESULTS INPUT'!$C:$C,P$4)*(IF($D258="Y",2,1)))*(IF($E258=P$4,2,1))</f>
        <v>0</v>
      </c>
      <c r="Q258" s="84">
        <f>(SUMIFS('RESULTS INPUT'!$AI:$AI,'RESULTS INPUT'!$I:$I,$A258,'RESULTS INPUT'!$C:$C,Q$4)*(IF($D258="Y",2,1)))*(IF($E258=Q$4,2,1))</f>
        <v>0</v>
      </c>
      <c r="R258" s="84">
        <f>(SUMIFS('RESULTS INPUT'!$AI:$AI,'RESULTS INPUT'!$I:$I,$A258,'RESULTS INPUT'!$C:$C,R$4)*(IF($D258="Y",2,1)))*(IF($E258=R$4,2,1))</f>
        <v>0</v>
      </c>
      <c r="S258" s="84">
        <f>(SUMIFS('RESULTS INPUT'!$AI:$AI,'RESULTS INPUT'!$I:$I,$A258,'RESULTS INPUT'!$C:$C,S$4)*(IF($D258="Y",2,1)))*(IF($E258=S$4,2,1))</f>
        <v>0</v>
      </c>
      <c r="T258" s="85">
        <f t="shared" si="101"/>
        <v>0</v>
      </c>
      <c r="U258" s="47">
        <f t="shared" si="100"/>
        <v>26</v>
      </c>
    </row>
    <row r="259" spans="1:21" ht="15.75" thickBot="1" x14ac:dyDescent="0.3">
      <c r="A259" s="17">
        <f>VLOOKUP(U253,'TEAM INPUT'!$A$5:$AM$102,33,FALSE)</f>
        <v>0</v>
      </c>
      <c r="B259" s="67" t="str">
        <f>IFERROR(VLOOKUP($A259,LISTS!$A$3:$C$39,2,FALSE),"")</f>
        <v/>
      </c>
      <c r="C259" s="11" t="str">
        <f>IFERROR(VLOOKUP($A259,LISTS!$A$3:$C$39,3,FALSE),"")</f>
        <v/>
      </c>
      <c r="D259" s="17" t="str">
        <f>IF(_xlfn.XLOOKUP(U253,'TEAM INPUT'!$A$5:$A$102,'TEAM INPUT'!$F$5:$F$102,0)=$A259,"Y","")</f>
        <v>Y</v>
      </c>
      <c r="E259" s="17" t="str">
        <f t="shared" si="102"/>
        <v xml:space="preserve"> - </v>
      </c>
      <c r="G259" s="86">
        <f>(SUMIFS('RESULTS INPUT'!$AI:$AI,'RESULTS INPUT'!$I:$I,$A259,'RESULTS INPUT'!$C:$C,G$4)*(IF($D259="Y",2,1)))*(IF($E259=G$4,2,1))</f>
        <v>0</v>
      </c>
      <c r="H259" s="86">
        <f>(SUMIFS('RESULTS INPUT'!$AI:$AI,'RESULTS INPUT'!$I:$I,$A259,'RESULTS INPUT'!$C:$C,H$4)*(IF($D259="Y",2,1)))*(IF($E259=H$4,2,1))</f>
        <v>0</v>
      </c>
      <c r="I259" s="86">
        <f>(SUMIFS('RESULTS INPUT'!$AI:$AI,'RESULTS INPUT'!$I:$I,$A259,'RESULTS INPUT'!$C:$C,I$4)*(IF($D259="Y",2,1)))*(IF($E259=I$4,2,1))</f>
        <v>0</v>
      </c>
      <c r="J259" s="86">
        <f>(SUMIFS('RESULTS INPUT'!$AI:$AI,'RESULTS INPUT'!$I:$I,$A259,'RESULTS INPUT'!$C:$C,J$4)*(IF($D259="Y",2,1)))*(IF($E259=J$4,2,1))</f>
        <v>0</v>
      </c>
      <c r="K259" s="86">
        <f>(SUMIFS('RESULTS INPUT'!$AI:$AI,'RESULTS INPUT'!$I:$I,$A259,'RESULTS INPUT'!$C:$C,K$4)*(IF($D259="Y",2,1)))*(IF($E259=K$4,2,1))</f>
        <v>0</v>
      </c>
      <c r="L259" s="86">
        <f>(SUMIFS('RESULTS INPUT'!$AI:$AI,'RESULTS INPUT'!$I:$I,$A259,'RESULTS INPUT'!$C:$C,L$4)*(IF($D259="Y",2,1)))*(IF($E259=L$4,2,1))</f>
        <v>0</v>
      </c>
      <c r="M259" s="86">
        <f>(SUMIFS('RESULTS INPUT'!$AI:$AI,'RESULTS INPUT'!$I:$I,$A259,'RESULTS INPUT'!$C:$C,M$4)*(IF($D259="Y",2,1)))*(IF($E259=M$4,2,1))</f>
        <v>0</v>
      </c>
      <c r="N259" s="86">
        <f>(SUMIFS('RESULTS INPUT'!$AI:$AI,'RESULTS INPUT'!$I:$I,$A259,'RESULTS INPUT'!$C:$C,N$4)*(IF($D259="Y",2,1)))*(IF($E259=N$4,2,1))</f>
        <v>0</v>
      </c>
      <c r="O259" s="86">
        <f>(SUMIFS('RESULTS INPUT'!$AI:$AI,'RESULTS INPUT'!$I:$I,$A259,'RESULTS INPUT'!$C:$C,O$4)*(IF($D259="Y",2,1)))*(IF($E259=O$4,2,1))</f>
        <v>0</v>
      </c>
      <c r="P259" s="86">
        <f>(SUMIFS('RESULTS INPUT'!$AI:$AI,'RESULTS INPUT'!$I:$I,$A259,'RESULTS INPUT'!$C:$C,P$4)*(IF($D259="Y",2,1)))*(IF($E259=P$4,2,1))</f>
        <v>0</v>
      </c>
      <c r="Q259" s="86">
        <f>(SUMIFS('RESULTS INPUT'!$AI:$AI,'RESULTS INPUT'!$I:$I,$A259,'RESULTS INPUT'!$C:$C,Q$4)*(IF($D259="Y",2,1)))*(IF($E259=Q$4,2,1))</f>
        <v>0</v>
      </c>
      <c r="R259" s="86">
        <f>(SUMIFS('RESULTS INPUT'!$AI:$AI,'RESULTS INPUT'!$I:$I,$A259,'RESULTS INPUT'!$C:$C,R$4)*(IF($D259="Y",2,1)))*(IF($E259=R$4,2,1))</f>
        <v>0</v>
      </c>
      <c r="S259" s="86">
        <f>(SUMIFS('RESULTS INPUT'!$AI:$AI,'RESULTS INPUT'!$I:$I,$A259,'RESULTS INPUT'!$C:$C,S$4)*(IF($D259="Y",2,1)))*(IF($E259=S$4,2,1))</f>
        <v>0</v>
      </c>
      <c r="T259" s="87">
        <f t="shared" si="101"/>
        <v>0</v>
      </c>
      <c r="U259" s="47">
        <f t="shared" si="100"/>
        <v>26</v>
      </c>
    </row>
    <row r="260" spans="1:21" ht="15.75" thickBot="1" x14ac:dyDescent="0.3">
      <c r="A260" s="38" t="str">
        <f>A253&amp;" - TOTAL SCORE"</f>
        <v xml:space="preserve"> -  - TOTAL SCORE</v>
      </c>
      <c r="B260" s="39"/>
      <c r="C260" s="39"/>
      <c r="D260" s="39"/>
      <c r="E260" s="39"/>
      <c r="G260" s="88">
        <f>SUM(G255:G259)</f>
        <v>0</v>
      </c>
      <c r="H260" s="88">
        <f t="shared" ref="H260:T260" si="103">SUM(H255:H259)</f>
        <v>0</v>
      </c>
      <c r="I260" s="88">
        <f t="shared" si="103"/>
        <v>0</v>
      </c>
      <c r="J260" s="88">
        <f t="shared" si="103"/>
        <v>0</v>
      </c>
      <c r="K260" s="88">
        <f t="shared" si="103"/>
        <v>0</v>
      </c>
      <c r="L260" s="88">
        <f t="shared" si="103"/>
        <v>0</v>
      </c>
      <c r="M260" s="88">
        <f t="shared" si="103"/>
        <v>0</v>
      </c>
      <c r="N260" s="88">
        <f t="shared" si="103"/>
        <v>0</v>
      </c>
      <c r="O260" s="88">
        <f t="shared" si="103"/>
        <v>0</v>
      </c>
      <c r="P260" s="88">
        <f t="shared" si="103"/>
        <v>0</v>
      </c>
      <c r="Q260" s="88">
        <f t="shared" si="103"/>
        <v>0</v>
      </c>
      <c r="R260" s="88">
        <f t="shared" si="103"/>
        <v>0</v>
      </c>
      <c r="S260" s="88">
        <f t="shared" si="103"/>
        <v>0</v>
      </c>
      <c r="T260" s="89">
        <f t="shared" si="103"/>
        <v>0</v>
      </c>
      <c r="U260" s="47">
        <f t="shared" si="100"/>
        <v>26</v>
      </c>
    </row>
    <row r="261" spans="1:21" ht="15.75" thickTop="1" x14ac:dyDescent="0.25"/>
    <row r="263" spans="1:21" ht="15.75" thickBot="1" x14ac:dyDescent="0.3">
      <c r="A263" s="40" t="str">
        <f>UPPER(_xlfn.XLOOKUP(U263,'TEAM INPUT'!$A$5:$A$102,'TEAM INPUT'!$B$5:$B$102,0))</f>
        <v xml:space="preserve"> - </v>
      </c>
      <c r="B263" s="41"/>
      <c r="C263" s="41"/>
      <c r="D263" s="41"/>
      <c r="E263" s="41"/>
      <c r="F263" s="41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47">
        <f>U253+1</f>
        <v>27</v>
      </c>
    </row>
    <row r="264" spans="1:21" ht="30" x14ac:dyDescent="0.25">
      <c r="A264" s="42" t="s">
        <v>76</v>
      </c>
      <c r="B264" s="43" t="s">
        <v>20</v>
      </c>
      <c r="C264" s="44" t="s">
        <v>94</v>
      </c>
      <c r="D264" s="45" t="s">
        <v>93</v>
      </c>
      <c r="E264" s="44" t="s">
        <v>91</v>
      </c>
      <c r="G264" s="80" t="s">
        <v>78</v>
      </c>
      <c r="H264" s="80" t="s">
        <v>79</v>
      </c>
      <c r="I264" s="80" t="s">
        <v>80</v>
      </c>
      <c r="J264" s="80" t="s">
        <v>81</v>
      </c>
      <c r="K264" s="80" t="s">
        <v>82</v>
      </c>
      <c r="L264" s="80" t="s">
        <v>83</v>
      </c>
      <c r="M264" s="80" t="s">
        <v>84</v>
      </c>
      <c r="N264" s="80" t="s">
        <v>85</v>
      </c>
      <c r="O264" s="80" t="s">
        <v>86</v>
      </c>
      <c r="P264" s="80" t="s">
        <v>87</v>
      </c>
      <c r="Q264" s="80" t="s">
        <v>88</v>
      </c>
      <c r="R264" s="80" t="s">
        <v>89</v>
      </c>
      <c r="S264" s="80" t="s">
        <v>90</v>
      </c>
      <c r="T264" s="81" t="s">
        <v>98</v>
      </c>
      <c r="U264" s="47">
        <f>U263</f>
        <v>27</v>
      </c>
    </row>
    <row r="265" spans="1:21" x14ac:dyDescent="0.25">
      <c r="A265" s="11">
        <f>VLOOKUP(U263,'TEAM INPUT'!$A$5:$AM$102,29,FALSE)</f>
        <v>0</v>
      </c>
      <c r="B265" s="67" t="str">
        <f>IFERROR(VLOOKUP($A265,LISTS!$A$3:$C$39,2,FALSE),"")</f>
        <v/>
      </c>
      <c r="C265" s="11" t="str">
        <f>IFERROR(VLOOKUP($A265,LISTS!$A$3:$C$39,3,FALSE),"")</f>
        <v/>
      </c>
      <c r="D265" s="11" t="str">
        <f>IF(_xlfn.XLOOKUP(U263,'TEAM INPUT'!$A$5:$A$102,'TEAM INPUT'!$F$5:$F$102,0)=$A265,"Y","")</f>
        <v>Y</v>
      </c>
      <c r="E265" s="11" t="str">
        <f>_xlfn.XLOOKUP(U263,'TEAM INPUT'!$A$5:$A$102,'TEAM INPUT'!$I$5:$I$102,0)</f>
        <v xml:space="preserve"> - </v>
      </c>
      <c r="G265" s="82">
        <f>(SUMIFS('RESULTS INPUT'!$AI:$AI,'RESULTS INPUT'!$I:$I,$A265,'RESULTS INPUT'!$C:$C,G$4)*(IF($D265="Y",2,1)))*(IF($E265=G$4,2,1))</f>
        <v>0</v>
      </c>
      <c r="H265" s="82">
        <f>(SUMIFS('RESULTS INPUT'!$AI:$AI,'RESULTS INPUT'!$I:$I,$A265,'RESULTS INPUT'!$C:$C,H$4)*(IF($D265="Y",2,1)))*(IF($E265=H$4,2,1))</f>
        <v>0</v>
      </c>
      <c r="I265" s="82">
        <f>(SUMIFS('RESULTS INPUT'!$AI:$AI,'RESULTS INPUT'!$I:$I,$A265,'RESULTS INPUT'!$C:$C,I$4)*(IF($D265="Y",2,1)))*(IF($E265=I$4,2,1))</f>
        <v>0</v>
      </c>
      <c r="J265" s="82">
        <f>(SUMIFS('RESULTS INPUT'!$AI:$AI,'RESULTS INPUT'!$I:$I,$A265,'RESULTS INPUT'!$C:$C,J$4)*(IF($D265="Y",2,1)))*(IF($E265=J$4,2,1))</f>
        <v>0</v>
      </c>
      <c r="K265" s="82">
        <f>(SUMIFS('RESULTS INPUT'!$AI:$AI,'RESULTS INPUT'!$I:$I,$A265,'RESULTS INPUT'!$C:$C,K$4)*(IF($D265="Y",2,1)))*(IF($E265=K$4,2,1))</f>
        <v>0</v>
      </c>
      <c r="L265" s="82">
        <f>(SUMIFS('RESULTS INPUT'!$AI:$AI,'RESULTS INPUT'!$I:$I,$A265,'RESULTS INPUT'!$C:$C,L$4)*(IF($D265="Y",2,1)))*(IF($E265=L$4,2,1))</f>
        <v>0</v>
      </c>
      <c r="M265" s="82">
        <f>(SUMIFS('RESULTS INPUT'!$AI:$AI,'RESULTS INPUT'!$I:$I,$A265,'RESULTS INPUT'!$C:$C,M$4)*(IF($D265="Y",2,1)))*(IF($E265=M$4,2,1))</f>
        <v>0</v>
      </c>
      <c r="N265" s="82">
        <f>(SUMIFS('RESULTS INPUT'!$AI:$AI,'RESULTS INPUT'!$I:$I,$A265,'RESULTS INPUT'!$C:$C,N$4)*(IF($D265="Y",2,1)))*(IF($E265=N$4,2,1))</f>
        <v>0</v>
      </c>
      <c r="O265" s="82">
        <f>(SUMIFS('RESULTS INPUT'!$AI:$AI,'RESULTS INPUT'!$I:$I,$A265,'RESULTS INPUT'!$C:$C,O$4)*(IF($D265="Y",2,1)))*(IF($E265=O$4,2,1))</f>
        <v>0</v>
      </c>
      <c r="P265" s="82">
        <f>(SUMIFS('RESULTS INPUT'!$AI:$AI,'RESULTS INPUT'!$I:$I,$A265,'RESULTS INPUT'!$C:$C,P$4)*(IF($D265="Y",2,1)))*(IF($E265=P$4,2,1))</f>
        <v>0</v>
      </c>
      <c r="Q265" s="82">
        <f>(SUMIFS('RESULTS INPUT'!$AI:$AI,'RESULTS INPUT'!$I:$I,$A265,'RESULTS INPUT'!$C:$C,Q$4)*(IF($D265="Y",2,1)))*(IF($E265=Q$4,2,1))</f>
        <v>0</v>
      </c>
      <c r="R265" s="82">
        <f>(SUMIFS('RESULTS INPUT'!$AI:$AI,'RESULTS INPUT'!$I:$I,$A265,'RESULTS INPUT'!$C:$C,R$4)*(IF($D265="Y",2,1)))*(IF($E265=R$4,2,1))</f>
        <v>0</v>
      </c>
      <c r="S265" s="82">
        <f>(SUMIFS('RESULTS INPUT'!$AI:$AI,'RESULTS INPUT'!$I:$I,$A265,'RESULTS INPUT'!$C:$C,S$4)*(IF($D265="Y",2,1)))*(IF($E265=S$4,2,1))</f>
        <v>0</v>
      </c>
      <c r="T265" s="83">
        <f>SUM(G265:S265)</f>
        <v>0</v>
      </c>
      <c r="U265" s="47">
        <f t="shared" ref="U265:U270" si="104">U264</f>
        <v>27</v>
      </c>
    </row>
    <row r="266" spans="1:21" x14ac:dyDescent="0.25">
      <c r="A266" s="11">
        <f>VLOOKUP(U263,'TEAM INPUT'!$A$5:$AM$102,30,FALSE)</f>
        <v>0</v>
      </c>
      <c r="B266" s="67" t="str">
        <f>IFERROR(VLOOKUP($A266,LISTS!$A$3:$C$39,2,FALSE),"")</f>
        <v/>
      </c>
      <c r="C266" s="11" t="str">
        <f>IFERROR(VLOOKUP($A266,LISTS!$A$3:$C$39,3,FALSE),"")</f>
        <v/>
      </c>
      <c r="D266" s="11" t="str">
        <f>IF(_xlfn.XLOOKUP(U263,'TEAM INPUT'!$A$5:$A$102,'TEAM INPUT'!$F$5:$F$102,0)=$A266,"Y","")</f>
        <v>Y</v>
      </c>
      <c r="E266" s="11" t="str">
        <f>E265</f>
        <v xml:space="preserve"> - </v>
      </c>
      <c r="G266" s="84">
        <f>(SUMIFS('RESULTS INPUT'!$AI:$AI,'RESULTS INPUT'!$I:$I,$A266,'RESULTS INPUT'!$C:$C,G$4)*(IF($D266="Y",2,1)))*(IF($E266=G$4,2,1))</f>
        <v>0</v>
      </c>
      <c r="H266" s="84">
        <f>(SUMIFS('RESULTS INPUT'!$AI:$AI,'RESULTS INPUT'!$I:$I,$A266,'RESULTS INPUT'!$C:$C,H$4)*(IF($D266="Y",2,1)))*(IF($E266=H$4,2,1))</f>
        <v>0</v>
      </c>
      <c r="I266" s="84">
        <f>(SUMIFS('RESULTS INPUT'!$AI:$AI,'RESULTS INPUT'!$I:$I,$A266,'RESULTS INPUT'!$C:$C,I$4)*(IF($D266="Y",2,1)))*(IF($E266=I$4,2,1))</f>
        <v>0</v>
      </c>
      <c r="J266" s="84">
        <f>(SUMIFS('RESULTS INPUT'!$AI:$AI,'RESULTS INPUT'!$I:$I,$A266,'RESULTS INPUT'!$C:$C,J$4)*(IF($D266="Y",2,1)))*(IF($E266=J$4,2,1))</f>
        <v>0</v>
      </c>
      <c r="K266" s="84">
        <f>(SUMIFS('RESULTS INPUT'!$AI:$AI,'RESULTS INPUT'!$I:$I,$A266,'RESULTS INPUT'!$C:$C,K$4)*(IF($D266="Y",2,1)))*(IF($E266=K$4,2,1))</f>
        <v>0</v>
      </c>
      <c r="L266" s="84">
        <f>(SUMIFS('RESULTS INPUT'!$AI:$AI,'RESULTS INPUT'!$I:$I,$A266,'RESULTS INPUT'!$C:$C,L$4)*(IF($D266="Y",2,1)))*(IF($E266=L$4,2,1))</f>
        <v>0</v>
      </c>
      <c r="M266" s="84">
        <f>(SUMIFS('RESULTS INPUT'!$AI:$AI,'RESULTS INPUT'!$I:$I,$A266,'RESULTS INPUT'!$C:$C,M$4)*(IF($D266="Y",2,1)))*(IF($E266=M$4,2,1))</f>
        <v>0</v>
      </c>
      <c r="N266" s="84">
        <f>(SUMIFS('RESULTS INPUT'!$AI:$AI,'RESULTS INPUT'!$I:$I,$A266,'RESULTS INPUT'!$C:$C,N$4)*(IF($D266="Y",2,1)))*(IF($E266=N$4,2,1))</f>
        <v>0</v>
      </c>
      <c r="O266" s="84">
        <f>(SUMIFS('RESULTS INPUT'!$AI:$AI,'RESULTS INPUT'!$I:$I,$A266,'RESULTS INPUT'!$C:$C,O$4)*(IF($D266="Y",2,1)))*(IF($E266=O$4,2,1))</f>
        <v>0</v>
      </c>
      <c r="P266" s="84">
        <f>(SUMIFS('RESULTS INPUT'!$AI:$AI,'RESULTS INPUT'!$I:$I,$A266,'RESULTS INPUT'!$C:$C,P$4)*(IF($D266="Y",2,1)))*(IF($E266=P$4,2,1))</f>
        <v>0</v>
      </c>
      <c r="Q266" s="84">
        <f>(SUMIFS('RESULTS INPUT'!$AI:$AI,'RESULTS INPUT'!$I:$I,$A266,'RESULTS INPUT'!$C:$C,Q$4)*(IF($D266="Y",2,1)))*(IF($E266=Q$4,2,1))</f>
        <v>0</v>
      </c>
      <c r="R266" s="84">
        <f>(SUMIFS('RESULTS INPUT'!$AI:$AI,'RESULTS INPUT'!$I:$I,$A266,'RESULTS INPUT'!$C:$C,R$4)*(IF($D266="Y",2,1)))*(IF($E266=R$4,2,1))</f>
        <v>0</v>
      </c>
      <c r="S266" s="84">
        <f>(SUMIFS('RESULTS INPUT'!$AI:$AI,'RESULTS INPUT'!$I:$I,$A266,'RESULTS INPUT'!$C:$C,S$4)*(IF($D266="Y",2,1)))*(IF($E266=S$4,2,1))</f>
        <v>0</v>
      </c>
      <c r="T266" s="85">
        <f t="shared" ref="T266:T269" si="105">SUM(G266:S266)</f>
        <v>0</v>
      </c>
      <c r="U266" s="47">
        <f t="shared" si="104"/>
        <v>27</v>
      </c>
    </row>
    <row r="267" spans="1:21" x14ac:dyDescent="0.25">
      <c r="A267" s="11">
        <f>VLOOKUP(U263,'TEAM INPUT'!$A$5:$AM$102,31,FALSE)</f>
        <v>0</v>
      </c>
      <c r="B267" s="67" t="str">
        <f>IFERROR(VLOOKUP($A267,LISTS!$A$3:$C$39,2,FALSE),"")</f>
        <v/>
      </c>
      <c r="C267" s="11" t="str">
        <f>IFERROR(VLOOKUP($A267,LISTS!$A$3:$C$39,3,FALSE),"")</f>
        <v/>
      </c>
      <c r="D267" s="11" t="str">
        <f>IF(_xlfn.XLOOKUP(U263,'TEAM INPUT'!$A$5:$A$102,'TEAM INPUT'!$F$5:$F$102,0)=$A267,"Y","")</f>
        <v>Y</v>
      </c>
      <c r="E267" s="11" t="str">
        <f t="shared" ref="E267:E269" si="106">E266</f>
        <v xml:space="preserve"> - </v>
      </c>
      <c r="G267" s="84">
        <f>(SUMIFS('RESULTS INPUT'!$AI:$AI,'RESULTS INPUT'!$I:$I,$A267,'RESULTS INPUT'!$C:$C,G$4)*(IF($D267="Y",2,1)))*(IF($E267=G$4,2,1))</f>
        <v>0</v>
      </c>
      <c r="H267" s="84">
        <f>(SUMIFS('RESULTS INPUT'!$AI:$AI,'RESULTS INPUT'!$I:$I,$A267,'RESULTS INPUT'!$C:$C,H$4)*(IF($D267="Y",2,1)))*(IF($E267=H$4,2,1))</f>
        <v>0</v>
      </c>
      <c r="I267" s="84">
        <f>(SUMIFS('RESULTS INPUT'!$AI:$AI,'RESULTS INPUT'!$I:$I,$A267,'RESULTS INPUT'!$C:$C,I$4)*(IF($D267="Y",2,1)))*(IF($E267=I$4,2,1))</f>
        <v>0</v>
      </c>
      <c r="J267" s="84">
        <f>(SUMIFS('RESULTS INPUT'!$AI:$AI,'RESULTS INPUT'!$I:$I,$A267,'RESULTS INPUT'!$C:$C,J$4)*(IF($D267="Y",2,1)))*(IF($E267=J$4,2,1))</f>
        <v>0</v>
      </c>
      <c r="K267" s="84">
        <f>(SUMIFS('RESULTS INPUT'!$AI:$AI,'RESULTS INPUT'!$I:$I,$A267,'RESULTS INPUT'!$C:$C,K$4)*(IF($D267="Y",2,1)))*(IF($E267=K$4,2,1))</f>
        <v>0</v>
      </c>
      <c r="L267" s="84">
        <f>(SUMIFS('RESULTS INPUT'!$AI:$AI,'RESULTS INPUT'!$I:$I,$A267,'RESULTS INPUT'!$C:$C,L$4)*(IF($D267="Y",2,1)))*(IF($E267=L$4,2,1))</f>
        <v>0</v>
      </c>
      <c r="M267" s="84">
        <f>(SUMIFS('RESULTS INPUT'!$AI:$AI,'RESULTS INPUT'!$I:$I,$A267,'RESULTS INPUT'!$C:$C,M$4)*(IF($D267="Y",2,1)))*(IF($E267=M$4,2,1))</f>
        <v>0</v>
      </c>
      <c r="N267" s="84">
        <f>(SUMIFS('RESULTS INPUT'!$AI:$AI,'RESULTS INPUT'!$I:$I,$A267,'RESULTS INPUT'!$C:$C,N$4)*(IF($D267="Y",2,1)))*(IF($E267=N$4,2,1))</f>
        <v>0</v>
      </c>
      <c r="O267" s="84">
        <f>(SUMIFS('RESULTS INPUT'!$AI:$AI,'RESULTS INPUT'!$I:$I,$A267,'RESULTS INPUT'!$C:$C,O$4)*(IF($D267="Y",2,1)))*(IF($E267=O$4,2,1))</f>
        <v>0</v>
      </c>
      <c r="P267" s="84">
        <f>(SUMIFS('RESULTS INPUT'!$AI:$AI,'RESULTS INPUT'!$I:$I,$A267,'RESULTS INPUT'!$C:$C,P$4)*(IF($D267="Y",2,1)))*(IF($E267=P$4,2,1))</f>
        <v>0</v>
      </c>
      <c r="Q267" s="84">
        <f>(SUMIFS('RESULTS INPUT'!$AI:$AI,'RESULTS INPUT'!$I:$I,$A267,'RESULTS INPUT'!$C:$C,Q$4)*(IF($D267="Y",2,1)))*(IF($E267=Q$4,2,1))</f>
        <v>0</v>
      </c>
      <c r="R267" s="84">
        <f>(SUMIFS('RESULTS INPUT'!$AI:$AI,'RESULTS INPUT'!$I:$I,$A267,'RESULTS INPUT'!$C:$C,R$4)*(IF($D267="Y",2,1)))*(IF($E267=R$4,2,1))</f>
        <v>0</v>
      </c>
      <c r="S267" s="84">
        <f>(SUMIFS('RESULTS INPUT'!$AI:$AI,'RESULTS INPUT'!$I:$I,$A267,'RESULTS INPUT'!$C:$C,S$4)*(IF($D267="Y",2,1)))*(IF($E267=S$4,2,1))</f>
        <v>0</v>
      </c>
      <c r="T267" s="85">
        <f t="shared" si="105"/>
        <v>0</v>
      </c>
      <c r="U267" s="47">
        <f t="shared" si="104"/>
        <v>27</v>
      </c>
    </row>
    <row r="268" spans="1:21" x14ac:dyDescent="0.25">
      <c r="A268" s="11">
        <f>VLOOKUP(U263,'TEAM INPUT'!$A$5:$AM$102,32,FALSE)</f>
        <v>0</v>
      </c>
      <c r="B268" s="67" t="str">
        <f>IFERROR(VLOOKUP($A268,LISTS!$A$3:$C$39,2,FALSE),"")</f>
        <v/>
      </c>
      <c r="C268" s="11" t="str">
        <f>IFERROR(VLOOKUP($A268,LISTS!$A$3:$C$39,3,FALSE),"")</f>
        <v/>
      </c>
      <c r="D268" s="11" t="str">
        <f>IF(_xlfn.XLOOKUP(U263,'TEAM INPUT'!$A$5:$A$102,'TEAM INPUT'!$F$5:$F$102,0)=$A268,"Y","")</f>
        <v>Y</v>
      </c>
      <c r="E268" s="11" t="str">
        <f t="shared" si="106"/>
        <v xml:space="preserve"> - </v>
      </c>
      <c r="G268" s="84">
        <f>(SUMIFS('RESULTS INPUT'!$AI:$AI,'RESULTS INPUT'!$I:$I,$A268,'RESULTS INPUT'!$C:$C,G$4)*(IF($D268="Y",2,1)))*(IF($E268=G$4,2,1))</f>
        <v>0</v>
      </c>
      <c r="H268" s="84">
        <f>(SUMIFS('RESULTS INPUT'!$AI:$AI,'RESULTS INPUT'!$I:$I,$A268,'RESULTS INPUT'!$C:$C,H$4)*(IF($D268="Y",2,1)))*(IF($E268=H$4,2,1))</f>
        <v>0</v>
      </c>
      <c r="I268" s="84">
        <f>(SUMIFS('RESULTS INPUT'!$AI:$AI,'RESULTS INPUT'!$I:$I,$A268,'RESULTS INPUT'!$C:$C,I$4)*(IF($D268="Y",2,1)))*(IF($E268=I$4,2,1))</f>
        <v>0</v>
      </c>
      <c r="J268" s="84">
        <f>(SUMIFS('RESULTS INPUT'!$AI:$AI,'RESULTS INPUT'!$I:$I,$A268,'RESULTS INPUT'!$C:$C,J$4)*(IF($D268="Y",2,1)))*(IF($E268=J$4,2,1))</f>
        <v>0</v>
      </c>
      <c r="K268" s="84">
        <f>(SUMIFS('RESULTS INPUT'!$AI:$AI,'RESULTS INPUT'!$I:$I,$A268,'RESULTS INPUT'!$C:$C,K$4)*(IF($D268="Y",2,1)))*(IF($E268=K$4,2,1))</f>
        <v>0</v>
      </c>
      <c r="L268" s="84">
        <f>(SUMIFS('RESULTS INPUT'!$AI:$AI,'RESULTS INPUT'!$I:$I,$A268,'RESULTS INPUT'!$C:$C,L$4)*(IF($D268="Y",2,1)))*(IF($E268=L$4,2,1))</f>
        <v>0</v>
      </c>
      <c r="M268" s="84">
        <f>(SUMIFS('RESULTS INPUT'!$AI:$AI,'RESULTS INPUT'!$I:$I,$A268,'RESULTS INPUT'!$C:$C,M$4)*(IF($D268="Y",2,1)))*(IF($E268=M$4,2,1))</f>
        <v>0</v>
      </c>
      <c r="N268" s="84">
        <f>(SUMIFS('RESULTS INPUT'!$AI:$AI,'RESULTS INPUT'!$I:$I,$A268,'RESULTS INPUT'!$C:$C,N$4)*(IF($D268="Y",2,1)))*(IF($E268=N$4,2,1))</f>
        <v>0</v>
      </c>
      <c r="O268" s="84">
        <f>(SUMIFS('RESULTS INPUT'!$AI:$AI,'RESULTS INPUT'!$I:$I,$A268,'RESULTS INPUT'!$C:$C,O$4)*(IF($D268="Y",2,1)))*(IF($E268=O$4,2,1))</f>
        <v>0</v>
      </c>
      <c r="P268" s="84">
        <f>(SUMIFS('RESULTS INPUT'!$AI:$AI,'RESULTS INPUT'!$I:$I,$A268,'RESULTS INPUT'!$C:$C,P$4)*(IF($D268="Y",2,1)))*(IF($E268=P$4,2,1))</f>
        <v>0</v>
      </c>
      <c r="Q268" s="84">
        <f>(SUMIFS('RESULTS INPUT'!$AI:$AI,'RESULTS INPUT'!$I:$I,$A268,'RESULTS INPUT'!$C:$C,Q$4)*(IF($D268="Y",2,1)))*(IF($E268=Q$4,2,1))</f>
        <v>0</v>
      </c>
      <c r="R268" s="84">
        <f>(SUMIFS('RESULTS INPUT'!$AI:$AI,'RESULTS INPUT'!$I:$I,$A268,'RESULTS INPUT'!$C:$C,R$4)*(IF($D268="Y",2,1)))*(IF($E268=R$4,2,1))</f>
        <v>0</v>
      </c>
      <c r="S268" s="84">
        <f>(SUMIFS('RESULTS INPUT'!$AI:$AI,'RESULTS INPUT'!$I:$I,$A268,'RESULTS INPUT'!$C:$C,S$4)*(IF($D268="Y",2,1)))*(IF($E268=S$4,2,1))</f>
        <v>0</v>
      </c>
      <c r="T268" s="85">
        <f t="shared" si="105"/>
        <v>0</v>
      </c>
      <c r="U268" s="47">
        <f t="shared" si="104"/>
        <v>27</v>
      </c>
    </row>
    <row r="269" spans="1:21" ht="15.75" thickBot="1" x14ac:dyDescent="0.3">
      <c r="A269" s="17">
        <f>VLOOKUP(U263,'TEAM INPUT'!$A$5:$AM$102,33,FALSE)</f>
        <v>0</v>
      </c>
      <c r="B269" s="67" t="str">
        <f>IFERROR(VLOOKUP($A269,LISTS!$A$3:$C$39,2,FALSE),"")</f>
        <v/>
      </c>
      <c r="C269" s="11" t="str">
        <f>IFERROR(VLOOKUP($A269,LISTS!$A$3:$C$39,3,FALSE),"")</f>
        <v/>
      </c>
      <c r="D269" s="17" t="str">
        <f>IF(_xlfn.XLOOKUP(U263,'TEAM INPUT'!$A$5:$A$102,'TEAM INPUT'!$F$5:$F$102,0)=$A269,"Y","")</f>
        <v>Y</v>
      </c>
      <c r="E269" s="17" t="str">
        <f t="shared" si="106"/>
        <v xml:space="preserve"> - </v>
      </c>
      <c r="G269" s="86">
        <f>(SUMIFS('RESULTS INPUT'!$AI:$AI,'RESULTS INPUT'!$I:$I,$A269,'RESULTS INPUT'!$C:$C,G$4)*(IF($D269="Y",2,1)))*(IF($E269=G$4,2,1))</f>
        <v>0</v>
      </c>
      <c r="H269" s="86">
        <f>(SUMIFS('RESULTS INPUT'!$AI:$AI,'RESULTS INPUT'!$I:$I,$A269,'RESULTS INPUT'!$C:$C,H$4)*(IF($D269="Y",2,1)))*(IF($E269=H$4,2,1))</f>
        <v>0</v>
      </c>
      <c r="I269" s="86">
        <f>(SUMIFS('RESULTS INPUT'!$AI:$AI,'RESULTS INPUT'!$I:$I,$A269,'RESULTS INPUT'!$C:$C,I$4)*(IF($D269="Y",2,1)))*(IF($E269=I$4,2,1))</f>
        <v>0</v>
      </c>
      <c r="J269" s="86">
        <f>(SUMIFS('RESULTS INPUT'!$AI:$AI,'RESULTS INPUT'!$I:$I,$A269,'RESULTS INPUT'!$C:$C,J$4)*(IF($D269="Y",2,1)))*(IF($E269=J$4,2,1))</f>
        <v>0</v>
      </c>
      <c r="K269" s="86">
        <f>(SUMIFS('RESULTS INPUT'!$AI:$AI,'RESULTS INPUT'!$I:$I,$A269,'RESULTS INPUT'!$C:$C,K$4)*(IF($D269="Y",2,1)))*(IF($E269=K$4,2,1))</f>
        <v>0</v>
      </c>
      <c r="L269" s="86">
        <f>(SUMIFS('RESULTS INPUT'!$AI:$AI,'RESULTS INPUT'!$I:$I,$A269,'RESULTS INPUT'!$C:$C,L$4)*(IF($D269="Y",2,1)))*(IF($E269=L$4,2,1))</f>
        <v>0</v>
      </c>
      <c r="M269" s="86">
        <f>(SUMIFS('RESULTS INPUT'!$AI:$AI,'RESULTS INPUT'!$I:$I,$A269,'RESULTS INPUT'!$C:$C,M$4)*(IF($D269="Y",2,1)))*(IF($E269=M$4,2,1))</f>
        <v>0</v>
      </c>
      <c r="N269" s="86">
        <f>(SUMIFS('RESULTS INPUT'!$AI:$AI,'RESULTS INPUT'!$I:$I,$A269,'RESULTS INPUT'!$C:$C,N$4)*(IF($D269="Y",2,1)))*(IF($E269=N$4,2,1))</f>
        <v>0</v>
      </c>
      <c r="O269" s="86">
        <f>(SUMIFS('RESULTS INPUT'!$AI:$AI,'RESULTS INPUT'!$I:$I,$A269,'RESULTS INPUT'!$C:$C,O$4)*(IF($D269="Y",2,1)))*(IF($E269=O$4,2,1))</f>
        <v>0</v>
      </c>
      <c r="P269" s="86">
        <f>(SUMIFS('RESULTS INPUT'!$AI:$AI,'RESULTS INPUT'!$I:$I,$A269,'RESULTS INPUT'!$C:$C,P$4)*(IF($D269="Y",2,1)))*(IF($E269=P$4,2,1))</f>
        <v>0</v>
      </c>
      <c r="Q269" s="86">
        <f>(SUMIFS('RESULTS INPUT'!$AI:$AI,'RESULTS INPUT'!$I:$I,$A269,'RESULTS INPUT'!$C:$C,Q$4)*(IF($D269="Y",2,1)))*(IF($E269=Q$4,2,1))</f>
        <v>0</v>
      </c>
      <c r="R269" s="86">
        <f>(SUMIFS('RESULTS INPUT'!$AI:$AI,'RESULTS INPUT'!$I:$I,$A269,'RESULTS INPUT'!$C:$C,R$4)*(IF($D269="Y",2,1)))*(IF($E269=R$4,2,1))</f>
        <v>0</v>
      </c>
      <c r="S269" s="86">
        <f>(SUMIFS('RESULTS INPUT'!$AI:$AI,'RESULTS INPUT'!$I:$I,$A269,'RESULTS INPUT'!$C:$C,S$4)*(IF($D269="Y",2,1)))*(IF($E269=S$4,2,1))</f>
        <v>0</v>
      </c>
      <c r="T269" s="87">
        <f t="shared" si="105"/>
        <v>0</v>
      </c>
      <c r="U269" s="47">
        <f t="shared" si="104"/>
        <v>27</v>
      </c>
    </row>
    <row r="270" spans="1:21" ht="15.75" thickBot="1" x14ac:dyDescent="0.3">
      <c r="A270" s="38" t="str">
        <f>A263&amp;" - TOTAL SCORE"</f>
        <v xml:space="preserve"> -  - TOTAL SCORE</v>
      </c>
      <c r="B270" s="39"/>
      <c r="C270" s="39"/>
      <c r="D270" s="39"/>
      <c r="E270" s="39"/>
      <c r="G270" s="88">
        <f>SUM(G265:G269)</f>
        <v>0</v>
      </c>
      <c r="H270" s="88">
        <f t="shared" ref="H270:T270" si="107">SUM(H265:H269)</f>
        <v>0</v>
      </c>
      <c r="I270" s="88">
        <f t="shared" si="107"/>
        <v>0</v>
      </c>
      <c r="J270" s="88">
        <f t="shared" si="107"/>
        <v>0</v>
      </c>
      <c r="K270" s="88">
        <f t="shared" si="107"/>
        <v>0</v>
      </c>
      <c r="L270" s="88">
        <f t="shared" si="107"/>
        <v>0</v>
      </c>
      <c r="M270" s="88">
        <f t="shared" si="107"/>
        <v>0</v>
      </c>
      <c r="N270" s="88">
        <f t="shared" si="107"/>
        <v>0</v>
      </c>
      <c r="O270" s="88">
        <f t="shared" si="107"/>
        <v>0</v>
      </c>
      <c r="P270" s="88">
        <f t="shared" si="107"/>
        <v>0</v>
      </c>
      <c r="Q270" s="88">
        <f t="shared" si="107"/>
        <v>0</v>
      </c>
      <c r="R270" s="88">
        <f t="shared" si="107"/>
        <v>0</v>
      </c>
      <c r="S270" s="88">
        <f t="shared" si="107"/>
        <v>0</v>
      </c>
      <c r="T270" s="89">
        <f t="shared" si="107"/>
        <v>0</v>
      </c>
      <c r="U270" s="47">
        <f t="shared" si="104"/>
        <v>27</v>
      </c>
    </row>
    <row r="271" spans="1:21" ht="15.75" thickTop="1" x14ac:dyDescent="0.25"/>
    <row r="273" spans="1:21" ht="15.75" thickBot="1" x14ac:dyDescent="0.3">
      <c r="A273" s="40" t="str">
        <f>UPPER(_xlfn.XLOOKUP(U273,'TEAM INPUT'!$A$5:$A$102,'TEAM INPUT'!$B$5:$B$102,0))</f>
        <v xml:space="preserve"> - </v>
      </c>
      <c r="B273" s="41"/>
      <c r="C273" s="41"/>
      <c r="D273" s="41"/>
      <c r="E273" s="41"/>
      <c r="F273" s="41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47">
        <f>U263+1</f>
        <v>28</v>
      </c>
    </row>
    <row r="274" spans="1:21" ht="30" x14ac:dyDescent="0.25">
      <c r="A274" s="42" t="s">
        <v>76</v>
      </c>
      <c r="B274" s="43" t="s">
        <v>20</v>
      </c>
      <c r="C274" s="44" t="s">
        <v>94</v>
      </c>
      <c r="D274" s="45" t="s">
        <v>93</v>
      </c>
      <c r="E274" s="44" t="s">
        <v>91</v>
      </c>
      <c r="G274" s="80" t="s">
        <v>78</v>
      </c>
      <c r="H274" s="80" t="s">
        <v>79</v>
      </c>
      <c r="I274" s="80" t="s">
        <v>80</v>
      </c>
      <c r="J274" s="80" t="s">
        <v>81</v>
      </c>
      <c r="K274" s="80" t="s">
        <v>82</v>
      </c>
      <c r="L274" s="80" t="s">
        <v>83</v>
      </c>
      <c r="M274" s="80" t="s">
        <v>84</v>
      </c>
      <c r="N274" s="80" t="s">
        <v>85</v>
      </c>
      <c r="O274" s="80" t="s">
        <v>86</v>
      </c>
      <c r="P274" s="80" t="s">
        <v>87</v>
      </c>
      <c r="Q274" s="80" t="s">
        <v>88</v>
      </c>
      <c r="R274" s="80" t="s">
        <v>89</v>
      </c>
      <c r="S274" s="80" t="s">
        <v>90</v>
      </c>
      <c r="T274" s="81" t="s">
        <v>98</v>
      </c>
      <c r="U274" s="47">
        <f>U273</f>
        <v>28</v>
      </c>
    </row>
    <row r="275" spans="1:21" x14ac:dyDescent="0.25">
      <c r="A275" s="11">
        <f>VLOOKUP(U273,'TEAM INPUT'!$A$5:$AM$102,29,FALSE)</f>
        <v>0</v>
      </c>
      <c r="B275" s="67" t="str">
        <f>IFERROR(VLOOKUP($A275,LISTS!$A$3:$C$39,2,FALSE),"")</f>
        <v/>
      </c>
      <c r="C275" s="11" t="str">
        <f>IFERROR(VLOOKUP($A275,LISTS!$A$3:$C$39,3,FALSE),"")</f>
        <v/>
      </c>
      <c r="D275" s="11" t="str">
        <f>IF(_xlfn.XLOOKUP(U273,'TEAM INPUT'!$A$5:$A$102,'TEAM INPUT'!$F$5:$F$102,0)=$A275,"Y","")</f>
        <v>Y</v>
      </c>
      <c r="E275" s="11" t="str">
        <f>_xlfn.XLOOKUP(U273,'TEAM INPUT'!$A$5:$A$102,'TEAM INPUT'!$I$5:$I$102,0)</f>
        <v xml:space="preserve"> - </v>
      </c>
      <c r="G275" s="82">
        <f>(SUMIFS('RESULTS INPUT'!$AI:$AI,'RESULTS INPUT'!$I:$I,$A275,'RESULTS INPUT'!$C:$C,G$4)*(IF($D275="Y",2,1)))*(IF($E275=G$4,2,1))</f>
        <v>0</v>
      </c>
      <c r="H275" s="82">
        <f>(SUMIFS('RESULTS INPUT'!$AI:$AI,'RESULTS INPUT'!$I:$I,$A275,'RESULTS INPUT'!$C:$C,H$4)*(IF($D275="Y",2,1)))*(IF($E275=H$4,2,1))</f>
        <v>0</v>
      </c>
      <c r="I275" s="82">
        <f>(SUMIFS('RESULTS INPUT'!$AI:$AI,'RESULTS INPUT'!$I:$I,$A275,'RESULTS INPUT'!$C:$C,I$4)*(IF($D275="Y",2,1)))*(IF($E275=I$4,2,1))</f>
        <v>0</v>
      </c>
      <c r="J275" s="82">
        <f>(SUMIFS('RESULTS INPUT'!$AI:$AI,'RESULTS INPUT'!$I:$I,$A275,'RESULTS INPUT'!$C:$C,J$4)*(IF($D275="Y",2,1)))*(IF($E275=J$4,2,1))</f>
        <v>0</v>
      </c>
      <c r="K275" s="82">
        <f>(SUMIFS('RESULTS INPUT'!$AI:$AI,'RESULTS INPUT'!$I:$I,$A275,'RESULTS INPUT'!$C:$C,K$4)*(IF($D275="Y",2,1)))*(IF($E275=K$4,2,1))</f>
        <v>0</v>
      </c>
      <c r="L275" s="82">
        <f>(SUMIFS('RESULTS INPUT'!$AI:$AI,'RESULTS INPUT'!$I:$I,$A275,'RESULTS INPUT'!$C:$C,L$4)*(IF($D275="Y",2,1)))*(IF($E275=L$4,2,1))</f>
        <v>0</v>
      </c>
      <c r="M275" s="82">
        <f>(SUMIFS('RESULTS INPUT'!$AI:$AI,'RESULTS INPUT'!$I:$I,$A275,'RESULTS INPUT'!$C:$C,M$4)*(IF($D275="Y",2,1)))*(IF($E275=M$4,2,1))</f>
        <v>0</v>
      </c>
      <c r="N275" s="82">
        <f>(SUMIFS('RESULTS INPUT'!$AI:$AI,'RESULTS INPUT'!$I:$I,$A275,'RESULTS INPUT'!$C:$C,N$4)*(IF($D275="Y",2,1)))*(IF($E275=N$4,2,1))</f>
        <v>0</v>
      </c>
      <c r="O275" s="82">
        <f>(SUMIFS('RESULTS INPUT'!$AI:$AI,'RESULTS INPUT'!$I:$I,$A275,'RESULTS INPUT'!$C:$C,O$4)*(IF($D275="Y",2,1)))*(IF($E275=O$4,2,1))</f>
        <v>0</v>
      </c>
      <c r="P275" s="82">
        <f>(SUMIFS('RESULTS INPUT'!$AI:$AI,'RESULTS INPUT'!$I:$I,$A275,'RESULTS INPUT'!$C:$C,P$4)*(IF($D275="Y",2,1)))*(IF($E275=P$4,2,1))</f>
        <v>0</v>
      </c>
      <c r="Q275" s="82">
        <f>(SUMIFS('RESULTS INPUT'!$AI:$AI,'RESULTS INPUT'!$I:$I,$A275,'RESULTS INPUT'!$C:$C,Q$4)*(IF($D275="Y",2,1)))*(IF($E275=Q$4,2,1))</f>
        <v>0</v>
      </c>
      <c r="R275" s="82">
        <f>(SUMIFS('RESULTS INPUT'!$AI:$AI,'RESULTS INPUT'!$I:$I,$A275,'RESULTS INPUT'!$C:$C,R$4)*(IF($D275="Y",2,1)))*(IF($E275=R$4,2,1))</f>
        <v>0</v>
      </c>
      <c r="S275" s="82">
        <f>(SUMIFS('RESULTS INPUT'!$AI:$AI,'RESULTS INPUT'!$I:$I,$A275,'RESULTS INPUT'!$C:$C,S$4)*(IF($D275="Y",2,1)))*(IF($E275=S$4,2,1))</f>
        <v>0</v>
      </c>
      <c r="T275" s="83">
        <f>SUM(G275:S275)</f>
        <v>0</v>
      </c>
      <c r="U275" s="47">
        <f t="shared" ref="U275:U280" si="108">U274</f>
        <v>28</v>
      </c>
    </row>
    <row r="276" spans="1:21" x14ac:dyDescent="0.25">
      <c r="A276" s="11">
        <f>VLOOKUP(U273,'TEAM INPUT'!$A$5:$AM$102,30,FALSE)</f>
        <v>0</v>
      </c>
      <c r="B276" s="67" t="str">
        <f>IFERROR(VLOOKUP($A276,LISTS!$A$3:$C$39,2,FALSE),"")</f>
        <v/>
      </c>
      <c r="C276" s="11" t="str">
        <f>IFERROR(VLOOKUP($A276,LISTS!$A$3:$C$39,3,FALSE),"")</f>
        <v/>
      </c>
      <c r="D276" s="11" t="str">
        <f>IF(_xlfn.XLOOKUP(U273,'TEAM INPUT'!$A$5:$A$102,'TEAM INPUT'!$F$5:$F$102,0)=$A276,"Y","")</f>
        <v>Y</v>
      </c>
      <c r="E276" s="11" t="str">
        <f>E275</f>
        <v xml:space="preserve"> - </v>
      </c>
      <c r="G276" s="84">
        <f>(SUMIFS('RESULTS INPUT'!$AI:$AI,'RESULTS INPUT'!$I:$I,$A276,'RESULTS INPUT'!$C:$C,G$4)*(IF($D276="Y",2,1)))*(IF($E276=G$4,2,1))</f>
        <v>0</v>
      </c>
      <c r="H276" s="84">
        <f>(SUMIFS('RESULTS INPUT'!$AI:$AI,'RESULTS INPUT'!$I:$I,$A276,'RESULTS INPUT'!$C:$C,H$4)*(IF($D276="Y",2,1)))*(IF($E276=H$4,2,1))</f>
        <v>0</v>
      </c>
      <c r="I276" s="84">
        <f>(SUMIFS('RESULTS INPUT'!$AI:$AI,'RESULTS INPUT'!$I:$I,$A276,'RESULTS INPUT'!$C:$C,I$4)*(IF($D276="Y",2,1)))*(IF($E276=I$4,2,1))</f>
        <v>0</v>
      </c>
      <c r="J276" s="84">
        <f>(SUMIFS('RESULTS INPUT'!$AI:$AI,'RESULTS INPUT'!$I:$I,$A276,'RESULTS INPUT'!$C:$C,J$4)*(IF($D276="Y",2,1)))*(IF($E276=J$4,2,1))</f>
        <v>0</v>
      </c>
      <c r="K276" s="84">
        <f>(SUMIFS('RESULTS INPUT'!$AI:$AI,'RESULTS INPUT'!$I:$I,$A276,'RESULTS INPUT'!$C:$C,K$4)*(IF($D276="Y",2,1)))*(IF($E276=K$4,2,1))</f>
        <v>0</v>
      </c>
      <c r="L276" s="84">
        <f>(SUMIFS('RESULTS INPUT'!$AI:$AI,'RESULTS INPUT'!$I:$I,$A276,'RESULTS INPUT'!$C:$C,L$4)*(IF($D276="Y",2,1)))*(IF($E276=L$4,2,1))</f>
        <v>0</v>
      </c>
      <c r="M276" s="84">
        <f>(SUMIFS('RESULTS INPUT'!$AI:$AI,'RESULTS INPUT'!$I:$I,$A276,'RESULTS INPUT'!$C:$C,M$4)*(IF($D276="Y",2,1)))*(IF($E276=M$4,2,1))</f>
        <v>0</v>
      </c>
      <c r="N276" s="84">
        <f>(SUMIFS('RESULTS INPUT'!$AI:$AI,'RESULTS INPUT'!$I:$I,$A276,'RESULTS INPUT'!$C:$C,N$4)*(IF($D276="Y",2,1)))*(IF($E276=N$4,2,1))</f>
        <v>0</v>
      </c>
      <c r="O276" s="84">
        <f>(SUMIFS('RESULTS INPUT'!$AI:$AI,'RESULTS INPUT'!$I:$I,$A276,'RESULTS INPUT'!$C:$C,O$4)*(IF($D276="Y",2,1)))*(IF($E276=O$4,2,1))</f>
        <v>0</v>
      </c>
      <c r="P276" s="84">
        <f>(SUMIFS('RESULTS INPUT'!$AI:$AI,'RESULTS INPUT'!$I:$I,$A276,'RESULTS INPUT'!$C:$C,P$4)*(IF($D276="Y",2,1)))*(IF($E276=P$4,2,1))</f>
        <v>0</v>
      </c>
      <c r="Q276" s="84">
        <f>(SUMIFS('RESULTS INPUT'!$AI:$AI,'RESULTS INPUT'!$I:$I,$A276,'RESULTS INPUT'!$C:$C,Q$4)*(IF($D276="Y",2,1)))*(IF($E276=Q$4,2,1))</f>
        <v>0</v>
      </c>
      <c r="R276" s="84">
        <f>(SUMIFS('RESULTS INPUT'!$AI:$AI,'RESULTS INPUT'!$I:$I,$A276,'RESULTS INPUT'!$C:$C,R$4)*(IF($D276="Y",2,1)))*(IF($E276=R$4,2,1))</f>
        <v>0</v>
      </c>
      <c r="S276" s="84">
        <f>(SUMIFS('RESULTS INPUT'!$AI:$AI,'RESULTS INPUT'!$I:$I,$A276,'RESULTS INPUT'!$C:$C,S$4)*(IF($D276="Y",2,1)))*(IF($E276=S$4,2,1))</f>
        <v>0</v>
      </c>
      <c r="T276" s="85">
        <f t="shared" ref="T276:T279" si="109">SUM(G276:S276)</f>
        <v>0</v>
      </c>
      <c r="U276" s="47">
        <f t="shared" si="108"/>
        <v>28</v>
      </c>
    </row>
    <row r="277" spans="1:21" x14ac:dyDescent="0.25">
      <c r="A277" s="11">
        <f>VLOOKUP(U273,'TEAM INPUT'!$A$5:$AM$102,31,FALSE)</f>
        <v>0</v>
      </c>
      <c r="B277" s="67" t="str">
        <f>IFERROR(VLOOKUP($A277,LISTS!$A$3:$C$39,2,FALSE),"")</f>
        <v/>
      </c>
      <c r="C277" s="11" t="str">
        <f>IFERROR(VLOOKUP($A277,LISTS!$A$3:$C$39,3,FALSE),"")</f>
        <v/>
      </c>
      <c r="D277" s="11" t="str">
        <f>IF(_xlfn.XLOOKUP(U273,'TEAM INPUT'!$A$5:$A$102,'TEAM INPUT'!$F$5:$F$102,0)=$A277,"Y","")</f>
        <v>Y</v>
      </c>
      <c r="E277" s="11" t="str">
        <f t="shared" ref="E277:E279" si="110">E276</f>
        <v xml:space="preserve"> - </v>
      </c>
      <c r="G277" s="84">
        <f>(SUMIFS('RESULTS INPUT'!$AI:$AI,'RESULTS INPUT'!$I:$I,$A277,'RESULTS INPUT'!$C:$C,G$4)*(IF($D277="Y",2,1)))*(IF($E277=G$4,2,1))</f>
        <v>0</v>
      </c>
      <c r="H277" s="84">
        <f>(SUMIFS('RESULTS INPUT'!$AI:$AI,'RESULTS INPUT'!$I:$I,$A277,'RESULTS INPUT'!$C:$C,H$4)*(IF($D277="Y",2,1)))*(IF($E277=H$4,2,1))</f>
        <v>0</v>
      </c>
      <c r="I277" s="84">
        <f>(SUMIFS('RESULTS INPUT'!$AI:$AI,'RESULTS INPUT'!$I:$I,$A277,'RESULTS INPUT'!$C:$C,I$4)*(IF($D277="Y",2,1)))*(IF($E277=I$4,2,1))</f>
        <v>0</v>
      </c>
      <c r="J277" s="84">
        <f>(SUMIFS('RESULTS INPUT'!$AI:$AI,'RESULTS INPUT'!$I:$I,$A277,'RESULTS INPUT'!$C:$C,J$4)*(IF($D277="Y",2,1)))*(IF($E277=J$4,2,1))</f>
        <v>0</v>
      </c>
      <c r="K277" s="84">
        <f>(SUMIFS('RESULTS INPUT'!$AI:$AI,'RESULTS INPUT'!$I:$I,$A277,'RESULTS INPUT'!$C:$C,K$4)*(IF($D277="Y",2,1)))*(IF($E277=K$4,2,1))</f>
        <v>0</v>
      </c>
      <c r="L277" s="84">
        <f>(SUMIFS('RESULTS INPUT'!$AI:$AI,'RESULTS INPUT'!$I:$I,$A277,'RESULTS INPUT'!$C:$C,L$4)*(IF($D277="Y",2,1)))*(IF($E277=L$4,2,1))</f>
        <v>0</v>
      </c>
      <c r="M277" s="84">
        <f>(SUMIFS('RESULTS INPUT'!$AI:$AI,'RESULTS INPUT'!$I:$I,$A277,'RESULTS INPUT'!$C:$C,M$4)*(IF($D277="Y",2,1)))*(IF($E277=M$4,2,1))</f>
        <v>0</v>
      </c>
      <c r="N277" s="84">
        <f>(SUMIFS('RESULTS INPUT'!$AI:$AI,'RESULTS INPUT'!$I:$I,$A277,'RESULTS INPUT'!$C:$C,N$4)*(IF($D277="Y",2,1)))*(IF($E277=N$4,2,1))</f>
        <v>0</v>
      </c>
      <c r="O277" s="84">
        <f>(SUMIFS('RESULTS INPUT'!$AI:$AI,'RESULTS INPUT'!$I:$I,$A277,'RESULTS INPUT'!$C:$C,O$4)*(IF($D277="Y",2,1)))*(IF($E277=O$4,2,1))</f>
        <v>0</v>
      </c>
      <c r="P277" s="84">
        <f>(SUMIFS('RESULTS INPUT'!$AI:$AI,'RESULTS INPUT'!$I:$I,$A277,'RESULTS INPUT'!$C:$C,P$4)*(IF($D277="Y",2,1)))*(IF($E277=P$4,2,1))</f>
        <v>0</v>
      </c>
      <c r="Q277" s="84">
        <f>(SUMIFS('RESULTS INPUT'!$AI:$AI,'RESULTS INPUT'!$I:$I,$A277,'RESULTS INPUT'!$C:$C,Q$4)*(IF($D277="Y",2,1)))*(IF($E277=Q$4,2,1))</f>
        <v>0</v>
      </c>
      <c r="R277" s="84">
        <f>(SUMIFS('RESULTS INPUT'!$AI:$AI,'RESULTS INPUT'!$I:$I,$A277,'RESULTS INPUT'!$C:$C,R$4)*(IF($D277="Y",2,1)))*(IF($E277=R$4,2,1))</f>
        <v>0</v>
      </c>
      <c r="S277" s="84">
        <f>(SUMIFS('RESULTS INPUT'!$AI:$AI,'RESULTS INPUT'!$I:$I,$A277,'RESULTS INPUT'!$C:$C,S$4)*(IF($D277="Y",2,1)))*(IF($E277=S$4,2,1))</f>
        <v>0</v>
      </c>
      <c r="T277" s="85">
        <f t="shared" si="109"/>
        <v>0</v>
      </c>
      <c r="U277" s="47">
        <f t="shared" si="108"/>
        <v>28</v>
      </c>
    </row>
    <row r="278" spans="1:21" x14ac:dyDescent="0.25">
      <c r="A278" s="11">
        <f>VLOOKUP(U273,'TEAM INPUT'!$A$5:$AM$102,32,FALSE)</f>
        <v>0</v>
      </c>
      <c r="B278" s="67" t="str">
        <f>IFERROR(VLOOKUP($A278,LISTS!$A$3:$C$39,2,FALSE),"")</f>
        <v/>
      </c>
      <c r="C278" s="11" t="str">
        <f>IFERROR(VLOOKUP($A278,LISTS!$A$3:$C$39,3,FALSE),"")</f>
        <v/>
      </c>
      <c r="D278" s="11" t="str">
        <f>IF(_xlfn.XLOOKUP(U273,'TEAM INPUT'!$A$5:$A$102,'TEAM INPUT'!$F$5:$F$102,0)=$A278,"Y","")</f>
        <v>Y</v>
      </c>
      <c r="E278" s="11" t="str">
        <f t="shared" si="110"/>
        <v xml:space="preserve"> - </v>
      </c>
      <c r="G278" s="84">
        <f>(SUMIFS('RESULTS INPUT'!$AI:$AI,'RESULTS INPUT'!$I:$I,$A278,'RESULTS INPUT'!$C:$C,G$4)*(IF($D278="Y",2,1)))*(IF($E278=G$4,2,1))</f>
        <v>0</v>
      </c>
      <c r="H278" s="84">
        <f>(SUMIFS('RESULTS INPUT'!$AI:$AI,'RESULTS INPUT'!$I:$I,$A278,'RESULTS INPUT'!$C:$C,H$4)*(IF($D278="Y",2,1)))*(IF($E278=H$4,2,1))</f>
        <v>0</v>
      </c>
      <c r="I278" s="84">
        <f>(SUMIFS('RESULTS INPUT'!$AI:$AI,'RESULTS INPUT'!$I:$I,$A278,'RESULTS INPUT'!$C:$C,I$4)*(IF($D278="Y",2,1)))*(IF($E278=I$4,2,1))</f>
        <v>0</v>
      </c>
      <c r="J278" s="84">
        <f>(SUMIFS('RESULTS INPUT'!$AI:$AI,'RESULTS INPUT'!$I:$I,$A278,'RESULTS INPUT'!$C:$C,J$4)*(IF($D278="Y",2,1)))*(IF($E278=J$4,2,1))</f>
        <v>0</v>
      </c>
      <c r="K278" s="84">
        <f>(SUMIFS('RESULTS INPUT'!$AI:$AI,'RESULTS INPUT'!$I:$I,$A278,'RESULTS INPUT'!$C:$C,K$4)*(IF($D278="Y",2,1)))*(IF($E278=K$4,2,1))</f>
        <v>0</v>
      </c>
      <c r="L278" s="84">
        <f>(SUMIFS('RESULTS INPUT'!$AI:$AI,'RESULTS INPUT'!$I:$I,$A278,'RESULTS INPUT'!$C:$C,L$4)*(IF($D278="Y",2,1)))*(IF($E278=L$4,2,1))</f>
        <v>0</v>
      </c>
      <c r="M278" s="84">
        <f>(SUMIFS('RESULTS INPUT'!$AI:$AI,'RESULTS INPUT'!$I:$I,$A278,'RESULTS INPUT'!$C:$C,M$4)*(IF($D278="Y",2,1)))*(IF($E278=M$4,2,1))</f>
        <v>0</v>
      </c>
      <c r="N278" s="84">
        <f>(SUMIFS('RESULTS INPUT'!$AI:$AI,'RESULTS INPUT'!$I:$I,$A278,'RESULTS INPUT'!$C:$C,N$4)*(IF($D278="Y",2,1)))*(IF($E278=N$4,2,1))</f>
        <v>0</v>
      </c>
      <c r="O278" s="84">
        <f>(SUMIFS('RESULTS INPUT'!$AI:$AI,'RESULTS INPUT'!$I:$I,$A278,'RESULTS INPUT'!$C:$C,O$4)*(IF($D278="Y",2,1)))*(IF($E278=O$4,2,1))</f>
        <v>0</v>
      </c>
      <c r="P278" s="84">
        <f>(SUMIFS('RESULTS INPUT'!$AI:$AI,'RESULTS INPUT'!$I:$I,$A278,'RESULTS INPUT'!$C:$C,P$4)*(IF($D278="Y",2,1)))*(IF($E278=P$4,2,1))</f>
        <v>0</v>
      </c>
      <c r="Q278" s="84">
        <f>(SUMIFS('RESULTS INPUT'!$AI:$AI,'RESULTS INPUT'!$I:$I,$A278,'RESULTS INPUT'!$C:$C,Q$4)*(IF($D278="Y",2,1)))*(IF($E278=Q$4,2,1))</f>
        <v>0</v>
      </c>
      <c r="R278" s="84">
        <f>(SUMIFS('RESULTS INPUT'!$AI:$AI,'RESULTS INPUT'!$I:$I,$A278,'RESULTS INPUT'!$C:$C,R$4)*(IF($D278="Y",2,1)))*(IF($E278=R$4,2,1))</f>
        <v>0</v>
      </c>
      <c r="S278" s="84">
        <f>(SUMIFS('RESULTS INPUT'!$AI:$AI,'RESULTS INPUT'!$I:$I,$A278,'RESULTS INPUT'!$C:$C,S$4)*(IF($D278="Y",2,1)))*(IF($E278=S$4,2,1))</f>
        <v>0</v>
      </c>
      <c r="T278" s="85">
        <f t="shared" si="109"/>
        <v>0</v>
      </c>
      <c r="U278" s="47">
        <f t="shared" si="108"/>
        <v>28</v>
      </c>
    </row>
    <row r="279" spans="1:21" ht="15.75" thickBot="1" x14ac:dyDescent="0.3">
      <c r="A279" s="17">
        <f>VLOOKUP(U273,'TEAM INPUT'!$A$5:$AM$102,33,FALSE)</f>
        <v>0</v>
      </c>
      <c r="B279" s="67" t="str">
        <f>IFERROR(VLOOKUP($A279,LISTS!$A$3:$C$39,2,FALSE),"")</f>
        <v/>
      </c>
      <c r="C279" s="11" t="str">
        <f>IFERROR(VLOOKUP($A279,LISTS!$A$3:$C$39,3,FALSE),"")</f>
        <v/>
      </c>
      <c r="D279" s="17" t="str">
        <f>IF(_xlfn.XLOOKUP(U273,'TEAM INPUT'!$A$5:$A$102,'TEAM INPUT'!$F$5:$F$102,0)=$A279,"Y","")</f>
        <v>Y</v>
      </c>
      <c r="E279" s="17" t="str">
        <f t="shared" si="110"/>
        <v xml:space="preserve"> - </v>
      </c>
      <c r="G279" s="86">
        <f>(SUMIFS('RESULTS INPUT'!$AI:$AI,'RESULTS INPUT'!$I:$I,$A279,'RESULTS INPUT'!$C:$C,G$4)*(IF($D279="Y",2,1)))*(IF($E279=G$4,2,1))</f>
        <v>0</v>
      </c>
      <c r="H279" s="86">
        <f>(SUMIFS('RESULTS INPUT'!$AI:$AI,'RESULTS INPUT'!$I:$I,$A279,'RESULTS INPUT'!$C:$C,H$4)*(IF($D279="Y",2,1)))*(IF($E279=H$4,2,1))</f>
        <v>0</v>
      </c>
      <c r="I279" s="86">
        <f>(SUMIFS('RESULTS INPUT'!$AI:$AI,'RESULTS INPUT'!$I:$I,$A279,'RESULTS INPUT'!$C:$C,I$4)*(IF($D279="Y",2,1)))*(IF($E279=I$4,2,1))</f>
        <v>0</v>
      </c>
      <c r="J279" s="86">
        <f>(SUMIFS('RESULTS INPUT'!$AI:$AI,'RESULTS INPUT'!$I:$I,$A279,'RESULTS INPUT'!$C:$C,J$4)*(IF($D279="Y",2,1)))*(IF($E279=J$4,2,1))</f>
        <v>0</v>
      </c>
      <c r="K279" s="86">
        <f>(SUMIFS('RESULTS INPUT'!$AI:$AI,'RESULTS INPUT'!$I:$I,$A279,'RESULTS INPUT'!$C:$C,K$4)*(IF($D279="Y",2,1)))*(IF($E279=K$4,2,1))</f>
        <v>0</v>
      </c>
      <c r="L279" s="86">
        <f>(SUMIFS('RESULTS INPUT'!$AI:$AI,'RESULTS INPUT'!$I:$I,$A279,'RESULTS INPUT'!$C:$C,L$4)*(IF($D279="Y",2,1)))*(IF($E279=L$4,2,1))</f>
        <v>0</v>
      </c>
      <c r="M279" s="86">
        <f>(SUMIFS('RESULTS INPUT'!$AI:$AI,'RESULTS INPUT'!$I:$I,$A279,'RESULTS INPUT'!$C:$C,M$4)*(IF($D279="Y",2,1)))*(IF($E279=M$4,2,1))</f>
        <v>0</v>
      </c>
      <c r="N279" s="86">
        <f>(SUMIFS('RESULTS INPUT'!$AI:$AI,'RESULTS INPUT'!$I:$I,$A279,'RESULTS INPUT'!$C:$C,N$4)*(IF($D279="Y",2,1)))*(IF($E279=N$4,2,1))</f>
        <v>0</v>
      </c>
      <c r="O279" s="86">
        <f>(SUMIFS('RESULTS INPUT'!$AI:$AI,'RESULTS INPUT'!$I:$I,$A279,'RESULTS INPUT'!$C:$C,O$4)*(IF($D279="Y",2,1)))*(IF($E279=O$4,2,1))</f>
        <v>0</v>
      </c>
      <c r="P279" s="86">
        <f>(SUMIFS('RESULTS INPUT'!$AI:$AI,'RESULTS INPUT'!$I:$I,$A279,'RESULTS INPUT'!$C:$C,P$4)*(IF($D279="Y",2,1)))*(IF($E279=P$4,2,1))</f>
        <v>0</v>
      </c>
      <c r="Q279" s="86">
        <f>(SUMIFS('RESULTS INPUT'!$AI:$AI,'RESULTS INPUT'!$I:$I,$A279,'RESULTS INPUT'!$C:$C,Q$4)*(IF($D279="Y",2,1)))*(IF($E279=Q$4,2,1))</f>
        <v>0</v>
      </c>
      <c r="R279" s="86">
        <f>(SUMIFS('RESULTS INPUT'!$AI:$AI,'RESULTS INPUT'!$I:$I,$A279,'RESULTS INPUT'!$C:$C,R$4)*(IF($D279="Y",2,1)))*(IF($E279=R$4,2,1))</f>
        <v>0</v>
      </c>
      <c r="S279" s="86">
        <f>(SUMIFS('RESULTS INPUT'!$AI:$AI,'RESULTS INPUT'!$I:$I,$A279,'RESULTS INPUT'!$C:$C,S$4)*(IF($D279="Y",2,1)))*(IF($E279=S$4,2,1))</f>
        <v>0</v>
      </c>
      <c r="T279" s="87">
        <f t="shared" si="109"/>
        <v>0</v>
      </c>
      <c r="U279" s="47">
        <f t="shared" si="108"/>
        <v>28</v>
      </c>
    </row>
    <row r="280" spans="1:21" ht="15.75" thickBot="1" x14ac:dyDescent="0.3">
      <c r="A280" s="38" t="str">
        <f>A273&amp;" - TOTAL SCORE"</f>
        <v xml:space="preserve"> -  - TOTAL SCORE</v>
      </c>
      <c r="B280" s="39"/>
      <c r="C280" s="39"/>
      <c r="D280" s="39"/>
      <c r="E280" s="39"/>
      <c r="G280" s="88">
        <f>SUM(G275:G279)</f>
        <v>0</v>
      </c>
      <c r="H280" s="88">
        <f t="shared" ref="H280:T280" si="111">SUM(H275:H279)</f>
        <v>0</v>
      </c>
      <c r="I280" s="88">
        <f t="shared" si="111"/>
        <v>0</v>
      </c>
      <c r="J280" s="88">
        <f t="shared" si="111"/>
        <v>0</v>
      </c>
      <c r="K280" s="88">
        <f t="shared" si="111"/>
        <v>0</v>
      </c>
      <c r="L280" s="88">
        <f t="shared" si="111"/>
        <v>0</v>
      </c>
      <c r="M280" s="88">
        <f t="shared" si="111"/>
        <v>0</v>
      </c>
      <c r="N280" s="88">
        <f t="shared" si="111"/>
        <v>0</v>
      </c>
      <c r="O280" s="88">
        <f t="shared" si="111"/>
        <v>0</v>
      </c>
      <c r="P280" s="88">
        <f t="shared" si="111"/>
        <v>0</v>
      </c>
      <c r="Q280" s="88">
        <f t="shared" si="111"/>
        <v>0</v>
      </c>
      <c r="R280" s="88">
        <f t="shared" si="111"/>
        <v>0</v>
      </c>
      <c r="S280" s="88">
        <f t="shared" si="111"/>
        <v>0</v>
      </c>
      <c r="T280" s="89">
        <f t="shared" si="111"/>
        <v>0</v>
      </c>
      <c r="U280" s="47">
        <f t="shared" si="108"/>
        <v>28</v>
      </c>
    </row>
    <row r="281" spans="1:21" ht="15.75" thickTop="1" x14ac:dyDescent="0.25"/>
    <row r="283" spans="1:21" ht="15.75" thickBot="1" x14ac:dyDescent="0.3">
      <c r="A283" s="40" t="str">
        <f>UPPER(_xlfn.XLOOKUP(U283,'TEAM INPUT'!$A$5:$A$102,'TEAM INPUT'!$B$5:$B$102,0))</f>
        <v xml:space="preserve"> - </v>
      </c>
      <c r="B283" s="41"/>
      <c r="C283" s="41"/>
      <c r="D283" s="41"/>
      <c r="E283" s="41"/>
      <c r="F283" s="41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47">
        <f>U273+1</f>
        <v>29</v>
      </c>
    </row>
    <row r="284" spans="1:21" ht="30" x14ac:dyDescent="0.25">
      <c r="A284" s="42" t="s">
        <v>76</v>
      </c>
      <c r="B284" s="43" t="s">
        <v>20</v>
      </c>
      <c r="C284" s="44" t="s">
        <v>94</v>
      </c>
      <c r="D284" s="45" t="s">
        <v>93</v>
      </c>
      <c r="E284" s="44" t="s">
        <v>91</v>
      </c>
      <c r="G284" s="80" t="s">
        <v>78</v>
      </c>
      <c r="H284" s="80" t="s">
        <v>79</v>
      </c>
      <c r="I284" s="80" t="s">
        <v>80</v>
      </c>
      <c r="J284" s="80" t="s">
        <v>81</v>
      </c>
      <c r="K284" s="80" t="s">
        <v>82</v>
      </c>
      <c r="L284" s="80" t="s">
        <v>83</v>
      </c>
      <c r="M284" s="80" t="s">
        <v>84</v>
      </c>
      <c r="N284" s="80" t="s">
        <v>85</v>
      </c>
      <c r="O284" s="80" t="s">
        <v>86</v>
      </c>
      <c r="P284" s="80" t="s">
        <v>87</v>
      </c>
      <c r="Q284" s="80" t="s">
        <v>88</v>
      </c>
      <c r="R284" s="80" t="s">
        <v>89</v>
      </c>
      <c r="S284" s="80" t="s">
        <v>90</v>
      </c>
      <c r="T284" s="81" t="s">
        <v>98</v>
      </c>
      <c r="U284" s="47">
        <f>U283</f>
        <v>29</v>
      </c>
    </row>
    <row r="285" spans="1:21" x14ac:dyDescent="0.25">
      <c r="A285" s="11">
        <f>VLOOKUP(U283,'TEAM INPUT'!$A$5:$AM$102,29,FALSE)</f>
        <v>0</v>
      </c>
      <c r="B285" s="67" t="str">
        <f>IFERROR(VLOOKUP($A285,LISTS!$A$3:$C$39,2,FALSE),"")</f>
        <v/>
      </c>
      <c r="C285" s="11" t="str">
        <f>IFERROR(VLOOKUP($A285,LISTS!$A$3:$C$39,3,FALSE),"")</f>
        <v/>
      </c>
      <c r="D285" s="11" t="str">
        <f>IF(_xlfn.XLOOKUP(U283,'TEAM INPUT'!$A$5:$A$102,'TEAM INPUT'!$F$5:$F$102,0)=$A285,"Y","")</f>
        <v>Y</v>
      </c>
      <c r="E285" s="11" t="str">
        <f>_xlfn.XLOOKUP(U283,'TEAM INPUT'!$A$5:$A$102,'TEAM INPUT'!$I$5:$I$102,0)</f>
        <v xml:space="preserve"> - </v>
      </c>
      <c r="G285" s="82">
        <f>(SUMIFS('RESULTS INPUT'!$AI:$AI,'RESULTS INPUT'!$I:$I,$A285,'RESULTS INPUT'!$C:$C,G$4)*(IF($D285="Y",2,1)))*(IF($E285=G$4,2,1))</f>
        <v>0</v>
      </c>
      <c r="H285" s="82">
        <f>(SUMIFS('RESULTS INPUT'!$AI:$AI,'RESULTS INPUT'!$I:$I,$A285,'RESULTS INPUT'!$C:$C,H$4)*(IF($D285="Y",2,1)))*(IF($E285=H$4,2,1))</f>
        <v>0</v>
      </c>
      <c r="I285" s="82">
        <f>(SUMIFS('RESULTS INPUT'!$AI:$AI,'RESULTS INPUT'!$I:$I,$A285,'RESULTS INPUT'!$C:$C,I$4)*(IF($D285="Y",2,1)))*(IF($E285=I$4,2,1))</f>
        <v>0</v>
      </c>
      <c r="J285" s="82">
        <f>(SUMIFS('RESULTS INPUT'!$AI:$AI,'RESULTS INPUT'!$I:$I,$A285,'RESULTS INPUT'!$C:$C,J$4)*(IF($D285="Y",2,1)))*(IF($E285=J$4,2,1))</f>
        <v>0</v>
      </c>
      <c r="K285" s="82">
        <f>(SUMIFS('RESULTS INPUT'!$AI:$AI,'RESULTS INPUT'!$I:$I,$A285,'RESULTS INPUT'!$C:$C,K$4)*(IF($D285="Y",2,1)))*(IF($E285=K$4,2,1))</f>
        <v>0</v>
      </c>
      <c r="L285" s="82">
        <f>(SUMIFS('RESULTS INPUT'!$AI:$AI,'RESULTS INPUT'!$I:$I,$A285,'RESULTS INPUT'!$C:$C,L$4)*(IF($D285="Y",2,1)))*(IF($E285=L$4,2,1))</f>
        <v>0</v>
      </c>
      <c r="M285" s="82">
        <f>(SUMIFS('RESULTS INPUT'!$AI:$AI,'RESULTS INPUT'!$I:$I,$A285,'RESULTS INPUT'!$C:$C,M$4)*(IF($D285="Y",2,1)))*(IF($E285=M$4,2,1))</f>
        <v>0</v>
      </c>
      <c r="N285" s="82">
        <f>(SUMIFS('RESULTS INPUT'!$AI:$AI,'RESULTS INPUT'!$I:$I,$A285,'RESULTS INPUT'!$C:$C,N$4)*(IF($D285="Y",2,1)))*(IF($E285=N$4,2,1))</f>
        <v>0</v>
      </c>
      <c r="O285" s="82">
        <f>(SUMIFS('RESULTS INPUT'!$AI:$AI,'RESULTS INPUT'!$I:$I,$A285,'RESULTS INPUT'!$C:$C,O$4)*(IF($D285="Y",2,1)))*(IF($E285=O$4,2,1))</f>
        <v>0</v>
      </c>
      <c r="P285" s="82">
        <f>(SUMIFS('RESULTS INPUT'!$AI:$AI,'RESULTS INPUT'!$I:$I,$A285,'RESULTS INPUT'!$C:$C,P$4)*(IF($D285="Y",2,1)))*(IF($E285=P$4,2,1))</f>
        <v>0</v>
      </c>
      <c r="Q285" s="82">
        <f>(SUMIFS('RESULTS INPUT'!$AI:$AI,'RESULTS INPUT'!$I:$I,$A285,'RESULTS INPUT'!$C:$C,Q$4)*(IF($D285="Y",2,1)))*(IF($E285=Q$4,2,1))</f>
        <v>0</v>
      </c>
      <c r="R285" s="82">
        <f>(SUMIFS('RESULTS INPUT'!$AI:$AI,'RESULTS INPUT'!$I:$I,$A285,'RESULTS INPUT'!$C:$C,R$4)*(IF($D285="Y",2,1)))*(IF($E285=R$4,2,1))</f>
        <v>0</v>
      </c>
      <c r="S285" s="82">
        <f>(SUMIFS('RESULTS INPUT'!$AI:$AI,'RESULTS INPUT'!$I:$I,$A285,'RESULTS INPUT'!$C:$C,S$4)*(IF($D285="Y",2,1)))*(IF($E285=S$4,2,1))</f>
        <v>0</v>
      </c>
      <c r="T285" s="83">
        <f>SUM(G285:S285)</f>
        <v>0</v>
      </c>
      <c r="U285" s="47">
        <f t="shared" ref="U285:U290" si="112">U284</f>
        <v>29</v>
      </c>
    </row>
    <row r="286" spans="1:21" x14ac:dyDescent="0.25">
      <c r="A286" s="11">
        <f>VLOOKUP(U283,'TEAM INPUT'!$A$5:$AM$102,30,FALSE)</f>
        <v>0</v>
      </c>
      <c r="B286" s="67" t="str">
        <f>IFERROR(VLOOKUP($A286,LISTS!$A$3:$C$39,2,FALSE),"")</f>
        <v/>
      </c>
      <c r="C286" s="11" t="str">
        <f>IFERROR(VLOOKUP($A286,LISTS!$A$3:$C$39,3,FALSE),"")</f>
        <v/>
      </c>
      <c r="D286" s="11" t="str">
        <f>IF(_xlfn.XLOOKUP(U283,'TEAM INPUT'!$A$5:$A$102,'TEAM INPUT'!$F$5:$F$102,0)=$A286,"Y","")</f>
        <v>Y</v>
      </c>
      <c r="E286" s="11" t="str">
        <f>E285</f>
        <v xml:space="preserve"> - </v>
      </c>
      <c r="G286" s="84">
        <f>(SUMIFS('RESULTS INPUT'!$AI:$AI,'RESULTS INPUT'!$I:$I,$A286,'RESULTS INPUT'!$C:$C,G$4)*(IF($D286="Y",2,1)))*(IF($E286=G$4,2,1))</f>
        <v>0</v>
      </c>
      <c r="H286" s="84">
        <f>(SUMIFS('RESULTS INPUT'!$AI:$AI,'RESULTS INPUT'!$I:$I,$A286,'RESULTS INPUT'!$C:$C,H$4)*(IF($D286="Y",2,1)))*(IF($E286=H$4,2,1))</f>
        <v>0</v>
      </c>
      <c r="I286" s="84">
        <f>(SUMIFS('RESULTS INPUT'!$AI:$AI,'RESULTS INPUT'!$I:$I,$A286,'RESULTS INPUT'!$C:$C,I$4)*(IF($D286="Y",2,1)))*(IF($E286=I$4,2,1))</f>
        <v>0</v>
      </c>
      <c r="J286" s="84">
        <f>(SUMIFS('RESULTS INPUT'!$AI:$AI,'RESULTS INPUT'!$I:$I,$A286,'RESULTS INPUT'!$C:$C,J$4)*(IF($D286="Y",2,1)))*(IF($E286=J$4,2,1))</f>
        <v>0</v>
      </c>
      <c r="K286" s="84">
        <f>(SUMIFS('RESULTS INPUT'!$AI:$AI,'RESULTS INPUT'!$I:$I,$A286,'RESULTS INPUT'!$C:$C,K$4)*(IF($D286="Y",2,1)))*(IF($E286=K$4,2,1))</f>
        <v>0</v>
      </c>
      <c r="L286" s="84">
        <f>(SUMIFS('RESULTS INPUT'!$AI:$AI,'RESULTS INPUT'!$I:$I,$A286,'RESULTS INPUT'!$C:$C,L$4)*(IF($D286="Y",2,1)))*(IF($E286=L$4,2,1))</f>
        <v>0</v>
      </c>
      <c r="M286" s="84">
        <f>(SUMIFS('RESULTS INPUT'!$AI:$AI,'RESULTS INPUT'!$I:$I,$A286,'RESULTS INPUT'!$C:$C,M$4)*(IF($D286="Y",2,1)))*(IF($E286=M$4,2,1))</f>
        <v>0</v>
      </c>
      <c r="N286" s="84">
        <f>(SUMIFS('RESULTS INPUT'!$AI:$AI,'RESULTS INPUT'!$I:$I,$A286,'RESULTS INPUT'!$C:$C,N$4)*(IF($D286="Y",2,1)))*(IF($E286=N$4,2,1))</f>
        <v>0</v>
      </c>
      <c r="O286" s="84">
        <f>(SUMIFS('RESULTS INPUT'!$AI:$AI,'RESULTS INPUT'!$I:$I,$A286,'RESULTS INPUT'!$C:$C,O$4)*(IF($D286="Y",2,1)))*(IF($E286=O$4,2,1))</f>
        <v>0</v>
      </c>
      <c r="P286" s="84">
        <f>(SUMIFS('RESULTS INPUT'!$AI:$AI,'RESULTS INPUT'!$I:$I,$A286,'RESULTS INPUT'!$C:$C,P$4)*(IF($D286="Y",2,1)))*(IF($E286=P$4,2,1))</f>
        <v>0</v>
      </c>
      <c r="Q286" s="84">
        <f>(SUMIFS('RESULTS INPUT'!$AI:$AI,'RESULTS INPUT'!$I:$I,$A286,'RESULTS INPUT'!$C:$C,Q$4)*(IF($D286="Y",2,1)))*(IF($E286=Q$4,2,1))</f>
        <v>0</v>
      </c>
      <c r="R286" s="84">
        <f>(SUMIFS('RESULTS INPUT'!$AI:$AI,'RESULTS INPUT'!$I:$I,$A286,'RESULTS INPUT'!$C:$C,R$4)*(IF($D286="Y",2,1)))*(IF($E286=R$4,2,1))</f>
        <v>0</v>
      </c>
      <c r="S286" s="84">
        <f>(SUMIFS('RESULTS INPUT'!$AI:$AI,'RESULTS INPUT'!$I:$I,$A286,'RESULTS INPUT'!$C:$C,S$4)*(IF($D286="Y",2,1)))*(IF($E286=S$4,2,1))</f>
        <v>0</v>
      </c>
      <c r="T286" s="85">
        <f t="shared" ref="T286:T289" si="113">SUM(G286:S286)</f>
        <v>0</v>
      </c>
      <c r="U286" s="47">
        <f t="shared" si="112"/>
        <v>29</v>
      </c>
    </row>
    <row r="287" spans="1:21" x14ac:dyDescent="0.25">
      <c r="A287" s="11">
        <f>VLOOKUP(U283,'TEAM INPUT'!$A$5:$AM$102,31,FALSE)</f>
        <v>0</v>
      </c>
      <c r="B287" s="67" t="str">
        <f>IFERROR(VLOOKUP($A287,LISTS!$A$3:$C$39,2,FALSE),"")</f>
        <v/>
      </c>
      <c r="C287" s="11" t="str">
        <f>IFERROR(VLOOKUP($A287,LISTS!$A$3:$C$39,3,FALSE),"")</f>
        <v/>
      </c>
      <c r="D287" s="11" t="str">
        <f>IF(_xlfn.XLOOKUP(U283,'TEAM INPUT'!$A$5:$A$102,'TEAM INPUT'!$F$5:$F$102,0)=$A287,"Y","")</f>
        <v>Y</v>
      </c>
      <c r="E287" s="11" t="str">
        <f t="shared" ref="E287:E289" si="114">E286</f>
        <v xml:space="preserve"> - </v>
      </c>
      <c r="G287" s="84">
        <f>(SUMIFS('RESULTS INPUT'!$AI:$AI,'RESULTS INPUT'!$I:$I,$A287,'RESULTS INPUT'!$C:$C,G$4)*(IF($D287="Y",2,1)))*(IF($E287=G$4,2,1))</f>
        <v>0</v>
      </c>
      <c r="H287" s="84">
        <f>(SUMIFS('RESULTS INPUT'!$AI:$AI,'RESULTS INPUT'!$I:$I,$A287,'RESULTS INPUT'!$C:$C,H$4)*(IF($D287="Y",2,1)))*(IF($E287=H$4,2,1))</f>
        <v>0</v>
      </c>
      <c r="I287" s="84">
        <f>(SUMIFS('RESULTS INPUT'!$AI:$AI,'RESULTS INPUT'!$I:$I,$A287,'RESULTS INPUT'!$C:$C,I$4)*(IF($D287="Y",2,1)))*(IF($E287=I$4,2,1))</f>
        <v>0</v>
      </c>
      <c r="J287" s="84">
        <f>(SUMIFS('RESULTS INPUT'!$AI:$AI,'RESULTS INPUT'!$I:$I,$A287,'RESULTS INPUT'!$C:$C,J$4)*(IF($D287="Y",2,1)))*(IF($E287=J$4,2,1))</f>
        <v>0</v>
      </c>
      <c r="K287" s="84">
        <f>(SUMIFS('RESULTS INPUT'!$AI:$AI,'RESULTS INPUT'!$I:$I,$A287,'RESULTS INPUT'!$C:$C,K$4)*(IF($D287="Y",2,1)))*(IF($E287=K$4,2,1))</f>
        <v>0</v>
      </c>
      <c r="L287" s="84">
        <f>(SUMIFS('RESULTS INPUT'!$AI:$AI,'RESULTS INPUT'!$I:$I,$A287,'RESULTS INPUT'!$C:$C,L$4)*(IF($D287="Y",2,1)))*(IF($E287=L$4,2,1))</f>
        <v>0</v>
      </c>
      <c r="M287" s="84">
        <f>(SUMIFS('RESULTS INPUT'!$AI:$AI,'RESULTS INPUT'!$I:$I,$A287,'RESULTS INPUT'!$C:$C,M$4)*(IF($D287="Y",2,1)))*(IF($E287=M$4,2,1))</f>
        <v>0</v>
      </c>
      <c r="N287" s="84">
        <f>(SUMIFS('RESULTS INPUT'!$AI:$AI,'RESULTS INPUT'!$I:$I,$A287,'RESULTS INPUT'!$C:$C,N$4)*(IF($D287="Y",2,1)))*(IF($E287=N$4,2,1))</f>
        <v>0</v>
      </c>
      <c r="O287" s="84">
        <f>(SUMIFS('RESULTS INPUT'!$AI:$AI,'RESULTS INPUT'!$I:$I,$A287,'RESULTS INPUT'!$C:$C,O$4)*(IF($D287="Y",2,1)))*(IF($E287=O$4,2,1))</f>
        <v>0</v>
      </c>
      <c r="P287" s="84">
        <f>(SUMIFS('RESULTS INPUT'!$AI:$AI,'RESULTS INPUT'!$I:$I,$A287,'RESULTS INPUT'!$C:$C,P$4)*(IF($D287="Y",2,1)))*(IF($E287=P$4,2,1))</f>
        <v>0</v>
      </c>
      <c r="Q287" s="84">
        <f>(SUMIFS('RESULTS INPUT'!$AI:$AI,'RESULTS INPUT'!$I:$I,$A287,'RESULTS INPUT'!$C:$C,Q$4)*(IF($D287="Y",2,1)))*(IF($E287=Q$4,2,1))</f>
        <v>0</v>
      </c>
      <c r="R287" s="84">
        <f>(SUMIFS('RESULTS INPUT'!$AI:$AI,'RESULTS INPUT'!$I:$I,$A287,'RESULTS INPUT'!$C:$C,R$4)*(IF($D287="Y",2,1)))*(IF($E287=R$4,2,1))</f>
        <v>0</v>
      </c>
      <c r="S287" s="84">
        <f>(SUMIFS('RESULTS INPUT'!$AI:$AI,'RESULTS INPUT'!$I:$I,$A287,'RESULTS INPUT'!$C:$C,S$4)*(IF($D287="Y",2,1)))*(IF($E287=S$4,2,1))</f>
        <v>0</v>
      </c>
      <c r="T287" s="85">
        <f t="shared" si="113"/>
        <v>0</v>
      </c>
      <c r="U287" s="47">
        <f t="shared" si="112"/>
        <v>29</v>
      </c>
    </row>
    <row r="288" spans="1:21" x14ac:dyDescent="0.25">
      <c r="A288" s="11">
        <f>VLOOKUP(U283,'TEAM INPUT'!$A$5:$AM$102,32,FALSE)</f>
        <v>0</v>
      </c>
      <c r="B288" s="67" t="str">
        <f>IFERROR(VLOOKUP($A288,LISTS!$A$3:$C$39,2,FALSE),"")</f>
        <v/>
      </c>
      <c r="C288" s="11" t="str">
        <f>IFERROR(VLOOKUP($A288,LISTS!$A$3:$C$39,3,FALSE),"")</f>
        <v/>
      </c>
      <c r="D288" s="11" t="str">
        <f>IF(_xlfn.XLOOKUP(U283,'TEAM INPUT'!$A$5:$A$102,'TEAM INPUT'!$F$5:$F$102,0)=$A288,"Y","")</f>
        <v>Y</v>
      </c>
      <c r="E288" s="11" t="str">
        <f t="shared" si="114"/>
        <v xml:space="preserve"> - </v>
      </c>
      <c r="G288" s="84">
        <f>(SUMIFS('RESULTS INPUT'!$AI:$AI,'RESULTS INPUT'!$I:$I,$A288,'RESULTS INPUT'!$C:$C,G$4)*(IF($D288="Y",2,1)))*(IF($E288=G$4,2,1))</f>
        <v>0</v>
      </c>
      <c r="H288" s="84">
        <f>(SUMIFS('RESULTS INPUT'!$AI:$AI,'RESULTS INPUT'!$I:$I,$A288,'RESULTS INPUT'!$C:$C,H$4)*(IF($D288="Y",2,1)))*(IF($E288=H$4,2,1))</f>
        <v>0</v>
      </c>
      <c r="I288" s="84">
        <f>(SUMIFS('RESULTS INPUT'!$AI:$AI,'RESULTS INPUT'!$I:$I,$A288,'RESULTS INPUT'!$C:$C,I$4)*(IF($D288="Y",2,1)))*(IF($E288=I$4,2,1))</f>
        <v>0</v>
      </c>
      <c r="J288" s="84">
        <f>(SUMIFS('RESULTS INPUT'!$AI:$AI,'RESULTS INPUT'!$I:$I,$A288,'RESULTS INPUT'!$C:$C,J$4)*(IF($D288="Y",2,1)))*(IF($E288=J$4,2,1))</f>
        <v>0</v>
      </c>
      <c r="K288" s="84">
        <f>(SUMIFS('RESULTS INPUT'!$AI:$AI,'RESULTS INPUT'!$I:$I,$A288,'RESULTS INPUT'!$C:$C,K$4)*(IF($D288="Y",2,1)))*(IF($E288=K$4,2,1))</f>
        <v>0</v>
      </c>
      <c r="L288" s="84">
        <f>(SUMIFS('RESULTS INPUT'!$AI:$AI,'RESULTS INPUT'!$I:$I,$A288,'RESULTS INPUT'!$C:$C,L$4)*(IF($D288="Y",2,1)))*(IF($E288=L$4,2,1))</f>
        <v>0</v>
      </c>
      <c r="M288" s="84">
        <f>(SUMIFS('RESULTS INPUT'!$AI:$AI,'RESULTS INPUT'!$I:$I,$A288,'RESULTS INPUT'!$C:$C,M$4)*(IF($D288="Y",2,1)))*(IF($E288=M$4,2,1))</f>
        <v>0</v>
      </c>
      <c r="N288" s="84">
        <f>(SUMIFS('RESULTS INPUT'!$AI:$AI,'RESULTS INPUT'!$I:$I,$A288,'RESULTS INPUT'!$C:$C,N$4)*(IF($D288="Y",2,1)))*(IF($E288=N$4,2,1))</f>
        <v>0</v>
      </c>
      <c r="O288" s="84">
        <f>(SUMIFS('RESULTS INPUT'!$AI:$AI,'RESULTS INPUT'!$I:$I,$A288,'RESULTS INPUT'!$C:$C,O$4)*(IF($D288="Y",2,1)))*(IF($E288=O$4,2,1))</f>
        <v>0</v>
      </c>
      <c r="P288" s="84">
        <f>(SUMIFS('RESULTS INPUT'!$AI:$AI,'RESULTS INPUT'!$I:$I,$A288,'RESULTS INPUT'!$C:$C,P$4)*(IF($D288="Y",2,1)))*(IF($E288=P$4,2,1))</f>
        <v>0</v>
      </c>
      <c r="Q288" s="84">
        <f>(SUMIFS('RESULTS INPUT'!$AI:$AI,'RESULTS INPUT'!$I:$I,$A288,'RESULTS INPUT'!$C:$C,Q$4)*(IF($D288="Y",2,1)))*(IF($E288=Q$4,2,1))</f>
        <v>0</v>
      </c>
      <c r="R288" s="84">
        <f>(SUMIFS('RESULTS INPUT'!$AI:$AI,'RESULTS INPUT'!$I:$I,$A288,'RESULTS INPUT'!$C:$C,R$4)*(IF($D288="Y",2,1)))*(IF($E288=R$4,2,1))</f>
        <v>0</v>
      </c>
      <c r="S288" s="84">
        <f>(SUMIFS('RESULTS INPUT'!$AI:$AI,'RESULTS INPUT'!$I:$I,$A288,'RESULTS INPUT'!$C:$C,S$4)*(IF($D288="Y",2,1)))*(IF($E288=S$4,2,1))</f>
        <v>0</v>
      </c>
      <c r="T288" s="85">
        <f t="shared" si="113"/>
        <v>0</v>
      </c>
      <c r="U288" s="47">
        <f t="shared" si="112"/>
        <v>29</v>
      </c>
    </row>
    <row r="289" spans="1:21" ht="15.75" thickBot="1" x14ac:dyDescent="0.3">
      <c r="A289" s="17">
        <f>VLOOKUP(U283,'TEAM INPUT'!$A$5:$AM$102,33,FALSE)</f>
        <v>0</v>
      </c>
      <c r="B289" s="67" t="str">
        <f>IFERROR(VLOOKUP($A289,LISTS!$A$3:$C$39,2,FALSE),"")</f>
        <v/>
      </c>
      <c r="C289" s="11" t="str">
        <f>IFERROR(VLOOKUP($A289,LISTS!$A$3:$C$39,3,FALSE),"")</f>
        <v/>
      </c>
      <c r="D289" s="17" t="str">
        <f>IF(_xlfn.XLOOKUP(U283,'TEAM INPUT'!$A$5:$A$102,'TEAM INPUT'!$F$5:$F$102,0)=$A289,"Y","")</f>
        <v>Y</v>
      </c>
      <c r="E289" s="17" t="str">
        <f t="shared" si="114"/>
        <v xml:space="preserve"> - </v>
      </c>
      <c r="G289" s="86">
        <f>(SUMIFS('RESULTS INPUT'!$AI:$AI,'RESULTS INPUT'!$I:$I,$A289,'RESULTS INPUT'!$C:$C,G$4)*(IF($D289="Y",2,1)))*(IF($E289=G$4,2,1))</f>
        <v>0</v>
      </c>
      <c r="H289" s="86">
        <f>(SUMIFS('RESULTS INPUT'!$AI:$AI,'RESULTS INPUT'!$I:$I,$A289,'RESULTS INPUT'!$C:$C,H$4)*(IF($D289="Y",2,1)))*(IF($E289=H$4,2,1))</f>
        <v>0</v>
      </c>
      <c r="I289" s="86">
        <f>(SUMIFS('RESULTS INPUT'!$AI:$AI,'RESULTS INPUT'!$I:$I,$A289,'RESULTS INPUT'!$C:$C,I$4)*(IF($D289="Y",2,1)))*(IF($E289=I$4,2,1))</f>
        <v>0</v>
      </c>
      <c r="J289" s="86">
        <f>(SUMIFS('RESULTS INPUT'!$AI:$AI,'RESULTS INPUT'!$I:$I,$A289,'RESULTS INPUT'!$C:$C,J$4)*(IF($D289="Y",2,1)))*(IF($E289=J$4,2,1))</f>
        <v>0</v>
      </c>
      <c r="K289" s="86">
        <f>(SUMIFS('RESULTS INPUT'!$AI:$AI,'RESULTS INPUT'!$I:$I,$A289,'RESULTS INPUT'!$C:$C,K$4)*(IF($D289="Y",2,1)))*(IF($E289=K$4,2,1))</f>
        <v>0</v>
      </c>
      <c r="L289" s="86">
        <f>(SUMIFS('RESULTS INPUT'!$AI:$AI,'RESULTS INPUT'!$I:$I,$A289,'RESULTS INPUT'!$C:$C,L$4)*(IF($D289="Y",2,1)))*(IF($E289=L$4,2,1))</f>
        <v>0</v>
      </c>
      <c r="M289" s="86">
        <f>(SUMIFS('RESULTS INPUT'!$AI:$AI,'RESULTS INPUT'!$I:$I,$A289,'RESULTS INPUT'!$C:$C,M$4)*(IF($D289="Y",2,1)))*(IF($E289=M$4,2,1))</f>
        <v>0</v>
      </c>
      <c r="N289" s="86">
        <f>(SUMIFS('RESULTS INPUT'!$AI:$AI,'RESULTS INPUT'!$I:$I,$A289,'RESULTS INPUT'!$C:$C,N$4)*(IF($D289="Y",2,1)))*(IF($E289=N$4,2,1))</f>
        <v>0</v>
      </c>
      <c r="O289" s="86">
        <f>(SUMIFS('RESULTS INPUT'!$AI:$AI,'RESULTS INPUT'!$I:$I,$A289,'RESULTS INPUT'!$C:$C,O$4)*(IF($D289="Y",2,1)))*(IF($E289=O$4,2,1))</f>
        <v>0</v>
      </c>
      <c r="P289" s="86">
        <f>(SUMIFS('RESULTS INPUT'!$AI:$AI,'RESULTS INPUT'!$I:$I,$A289,'RESULTS INPUT'!$C:$C,P$4)*(IF($D289="Y",2,1)))*(IF($E289=P$4,2,1))</f>
        <v>0</v>
      </c>
      <c r="Q289" s="86">
        <f>(SUMIFS('RESULTS INPUT'!$AI:$AI,'RESULTS INPUT'!$I:$I,$A289,'RESULTS INPUT'!$C:$C,Q$4)*(IF($D289="Y",2,1)))*(IF($E289=Q$4,2,1))</f>
        <v>0</v>
      </c>
      <c r="R289" s="86">
        <f>(SUMIFS('RESULTS INPUT'!$AI:$AI,'RESULTS INPUT'!$I:$I,$A289,'RESULTS INPUT'!$C:$C,R$4)*(IF($D289="Y",2,1)))*(IF($E289=R$4,2,1))</f>
        <v>0</v>
      </c>
      <c r="S289" s="86">
        <f>(SUMIFS('RESULTS INPUT'!$AI:$AI,'RESULTS INPUT'!$I:$I,$A289,'RESULTS INPUT'!$C:$C,S$4)*(IF($D289="Y",2,1)))*(IF($E289=S$4,2,1))</f>
        <v>0</v>
      </c>
      <c r="T289" s="87">
        <f t="shared" si="113"/>
        <v>0</v>
      </c>
      <c r="U289" s="47">
        <f t="shared" si="112"/>
        <v>29</v>
      </c>
    </row>
    <row r="290" spans="1:21" ht="15.75" thickBot="1" x14ac:dyDescent="0.3">
      <c r="A290" s="38" t="str">
        <f>A283&amp;" - TOTAL SCORE"</f>
        <v xml:space="preserve"> -  - TOTAL SCORE</v>
      </c>
      <c r="B290" s="39"/>
      <c r="C290" s="39"/>
      <c r="D290" s="39"/>
      <c r="E290" s="39"/>
      <c r="G290" s="88">
        <f>SUM(G285:G289)</f>
        <v>0</v>
      </c>
      <c r="H290" s="88">
        <f t="shared" ref="H290:T290" si="115">SUM(H285:H289)</f>
        <v>0</v>
      </c>
      <c r="I290" s="88">
        <f t="shared" si="115"/>
        <v>0</v>
      </c>
      <c r="J290" s="88">
        <f t="shared" si="115"/>
        <v>0</v>
      </c>
      <c r="K290" s="88">
        <f t="shared" si="115"/>
        <v>0</v>
      </c>
      <c r="L290" s="88">
        <f t="shared" si="115"/>
        <v>0</v>
      </c>
      <c r="M290" s="88">
        <f t="shared" si="115"/>
        <v>0</v>
      </c>
      <c r="N290" s="88">
        <f t="shared" si="115"/>
        <v>0</v>
      </c>
      <c r="O290" s="88">
        <f t="shared" si="115"/>
        <v>0</v>
      </c>
      <c r="P290" s="88">
        <f t="shared" si="115"/>
        <v>0</v>
      </c>
      <c r="Q290" s="88">
        <f t="shared" si="115"/>
        <v>0</v>
      </c>
      <c r="R290" s="88">
        <f t="shared" si="115"/>
        <v>0</v>
      </c>
      <c r="S290" s="88">
        <f t="shared" si="115"/>
        <v>0</v>
      </c>
      <c r="T290" s="89">
        <f t="shared" si="115"/>
        <v>0</v>
      </c>
      <c r="U290" s="47">
        <f t="shared" si="112"/>
        <v>29</v>
      </c>
    </row>
    <row r="291" spans="1:21" ht="15.75" thickTop="1" x14ac:dyDescent="0.25"/>
    <row r="293" spans="1:21" ht="15.75" thickBot="1" x14ac:dyDescent="0.3">
      <c r="A293" s="40" t="str">
        <f>UPPER(_xlfn.XLOOKUP(U293,'TEAM INPUT'!$A$5:$A$102,'TEAM INPUT'!$B$5:$B$102,0))</f>
        <v xml:space="preserve"> - </v>
      </c>
      <c r="B293" s="41"/>
      <c r="C293" s="41"/>
      <c r="D293" s="41"/>
      <c r="E293" s="41"/>
      <c r="F293" s="41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47">
        <f>U283+1</f>
        <v>30</v>
      </c>
    </row>
    <row r="294" spans="1:21" ht="30" x14ac:dyDescent="0.25">
      <c r="A294" s="42" t="s">
        <v>76</v>
      </c>
      <c r="B294" s="43" t="s">
        <v>20</v>
      </c>
      <c r="C294" s="44" t="s">
        <v>94</v>
      </c>
      <c r="D294" s="45" t="s">
        <v>93</v>
      </c>
      <c r="E294" s="44" t="s">
        <v>91</v>
      </c>
      <c r="G294" s="80" t="s">
        <v>78</v>
      </c>
      <c r="H294" s="80" t="s">
        <v>79</v>
      </c>
      <c r="I294" s="80" t="s">
        <v>80</v>
      </c>
      <c r="J294" s="80" t="s">
        <v>81</v>
      </c>
      <c r="K294" s="80" t="s">
        <v>82</v>
      </c>
      <c r="L294" s="80" t="s">
        <v>83</v>
      </c>
      <c r="M294" s="80" t="s">
        <v>84</v>
      </c>
      <c r="N294" s="80" t="s">
        <v>85</v>
      </c>
      <c r="O294" s="80" t="s">
        <v>86</v>
      </c>
      <c r="P294" s="80" t="s">
        <v>87</v>
      </c>
      <c r="Q294" s="80" t="s">
        <v>88</v>
      </c>
      <c r="R294" s="80" t="s">
        <v>89</v>
      </c>
      <c r="S294" s="80" t="s">
        <v>90</v>
      </c>
      <c r="T294" s="81" t="s">
        <v>98</v>
      </c>
      <c r="U294" s="47">
        <f>U293</f>
        <v>30</v>
      </c>
    </row>
    <row r="295" spans="1:21" x14ac:dyDescent="0.25">
      <c r="A295" s="11">
        <f>VLOOKUP(U293,'TEAM INPUT'!$A$5:$AM$102,29,FALSE)</f>
        <v>0</v>
      </c>
      <c r="B295" s="67" t="str">
        <f>IFERROR(VLOOKUP($A295,LISTS!$A$3:$C$39,2,FALSE),"")</f>
        <v/>
      </c>
      <c r="C295" s="11" t="str">
        <f>IFERROR(VLOOKUP($A295,LISTS!$A$3:$C$39,3,FALSE),"")</f>
        <v/>
      </c>
      <c r="D295" s="11" t="str">
        <f>IF(_xlfn.XLOOKUP(U293,'TEAM INPUT'!$A$5:$A$102,'TEAM INPUT'!$F$5:$F$102,0)=$A295,"Y","")</f>
        <v>Y</v>
      </c>
      <c r="E295" s="11" t="str">
        <f>_xlfn.XLOOKUP(U293,'TEAM INPUT'!$A$5:$A$102,'TEAM INPUT'!$I$5:$I$102,0)</f>
        <v xml:space="preserve"> - </v>
      </c>
      <c r="G295" s="82">
        <f>(SUMIFS('RESULTS INPUT'!$AI:$AI,'RESULTS INPUT'!$I:$I,$A295,'RESULTS INPUT'!$C:$C,G$4)*(IF($D295="Y",2,1)))*(IF($E295=G$4,2,1))</f>
        <v>0</v>
      </c>
      <c r="H295" s="82">
        <f>(SUMIFS('RESULTS INPUT'!$AI:$AI,'RESULTS INPUT'!$I:$I,$A295,'RESULTS INPUT'!$C:$C,H$4)*(IF($D295="Y",2,1)))*(IF($E295=H$4,2,1))</f>
        <v>0</v>
      </c>
      <c r="I295" s="82">
        <f>(SUMIFS('RESULTS INPUT'!$AI:$AI,'RESULTS INPUT'!$I:$I,$A295,'RESULTS INPUT'!$C:$C,I$4)*(IF($D295="Y",2,1)))*(IF($E295=I$4,2,1))</f>
        <v>0</v>
      </c>
      <c r="J295" s="82">
        <f>(SUMIFS('RESULTS INPUT'!$AI:$AI,'RESULTS INPUT'!$I:$I,$A295,'RESULTS INPUT'!$C:$C,J$4)*(IF($D295="Y",2,1)))*(IF($E295=J$4,2,1))</f>
        <v>0</v>
      </c>
      <c r="K295" s="82">
        <f>(SUMIFS('RESULTS INPUT'!$AI:$AI,'RESULTS INPUT'!$I:$I,$A295,'RESULTS INPUT'!$C:$C,K$4)*(IF($D295="Y",2,1)))*(IF($E295=K$4,2,1))</f>
        <v>0</v>
      </c>
      <c r="L295" s="82">
        <f>(SUMIFS('RESULTS INPUT'!$AI:$AI,'RESULTS INPUT'!$I:$I,$A295,'RESULTS INPUT'!$C:$C,L$4)*(IF($D295="Y",2,1)))*(IF($E295=L$4,2,1))</f>
        <v>0</v>
      </c>
      <c r="M295" s="82">
        <f>(SUMIFS('RESULTS INPUT'!$AI:$AI,'RESULTS INPUT'!$I:$I,$A295,'RESULTS INPUT'!$C:$C,M$4)*(IF($D295="Y",2,1)))*(IF($E295=M$4,2,1))</f>
        <v>0</v>
      </c>
      <c r="N295" s="82">
        <f>(SUMIFS('RESULTS INPUT'!$AI:$AI,'RESULTS INPUT'!$I:$I,$A295,'RESULTS INPUT'!$C:$C,N$4)*(IF($D295="Y",2,1)))*(IF($E295=N$4,2,1))</f>
        <v>0</v>
      </c>
      <c r="O295" s="82">
        <f>(SUMIFS('RESULTS INPUT'!$AI:$AI,'RESULTS INPUT'!$I:$I,$A295,'RESULTS INPUT'!$C:$C,O$4)*(IF($D295="Y",2,1)))*(IF($E295=O$4,2,1))</f>
        <v>0</v>
      </c>
      <c r="P295" s="82">
        <f>(SUMIFS('RESULTS INPUT'!$AI:$AI,'RESULTS INPUT'!$I:$I,$A295,'RESULTS INPUT'!$C:$C,P$4)*(IF($D295="Y",2,1)))*(IF($E295=P$4,2,1))</f>
        <v>0</v>
      </c>
      <c r="Q295" s="82">
        <f>(SUMIFS('RESULTS INPUT'!$AI:$AI,'RESULTS INPUT'!$I:$I,$A295,'RESULTS INPUT'!$C:$C,Q$4)*(IF($D295="Y",2,1)))*(IF($E295=Q$4,2,1))</f>
        <v>0</v>
      </c>
      <c r="R295" s="82">
        <f>(SUMIFS('RESULTS INPUT'!$AI:$AI,'RESULTS INPUT'!$I:$I,$A295,'RESULTS INPUT'!$C:$C,R$4)*(IF($D295="Y",2,1)))*(IF($E295=R$4,2,1))</f>
        <v>0</v>
      </c>
      <c r="S295" s="82">
        <f>(SUMIFS('RESULTS INPUT'!$AI:$AI,'RESULTS INPUT'!$I:$I,$A295,'RESULTS INPUT'!$C:$C,S$4)*(IF($D295="Y",2,1)))*(IF($E295=S$4,2,1))</f>
        <v>0</v>
      </c>
      <c r="T295" s="83">
        <f>SUM(G295:S295)</f>
        <v>0</v>
      </c>
      <c r="U295" s="47">
        <f t="shared" ref="U295:U300" si="116">U294</f>
        <v>30</v>
      </c>
    </row>
    <row r="296" spans="1:21" x14ac:dyDescent="0.25">
      <c r="A296" s="11">
        <f>VLOOKUP(U293,'TEAM INPUT'!$A$5:$AM$102,30,FALSE)</f>
        <v>0</v>
      </c>
      <c r="B296" s="67" t="str">
        <f>IFERROR(VLOOKUP($A296,LISTS!$A$3:$C$39,2,FALSE),"")</f>
        <v/>
      </c>
      <c r="C296" s="11" t="str">
        <f>IFERROR(VLOOKUP($A296,LISTS!$A$3:$C$39,3,FALSE),"")</f>
        <v/>
      </c>
      <c r="D296" s="11" t="str">
        <f>IF(_xlfn.XLOOKUP(U293,'TEAM INPUT'!$A$5:$A$102,'TEAM INPUT'!$F$5:$F$102,0)=$A296,"Y","")</f>
        <v>Y</v>
      </c>
      <c r="E296" s="11" t="str">
        <f>E295</f>
        <v xml:space="preserve"> - </v>
      </c>
      <c r="G296" s="84">
        <f>(SUMIFS('RESULTS INPUT'!$AI:$AI,'RESULTS INPUT'!$I:$I,$A296,'RESULTS INPUT'!$C:$C,G$4)*(IF($D296="Y",2,1)))*(IF($E296=G$4,2,1))</f>
        <v>0</v>
      </c>
      <c r="H296" s="84">
        <f>(SUMIFS('RESULTS INPUT'!$AI:$AI,'RESULTS INPUT'!$I:$I,$A296,'RESULTS INPUT'!$C:$C,H$4)*(IF($D296="Y",2,1)))*(IF($E296=H$4,2,1))</f>
        <v>0</v>
      </c>
      <c r="I296" s="84">
        <f>(SUMIFS('RESULTS INPUT'!$AI:$AI,'RESULTS INPUT'!$I:$I,$A296,'RESULTS INPUT'!$C:$C,I$4)*(IF($D296="Y",2,1)))*(IF($E296=I$4,2,1))</f>
        <v>0</v>
      </c>
      <c r="J296" s="84">
        <f>(SUMIFS('RESULTS INPUT'!$AI:$AI,'RESULTS INPUT'!$I:$I,$A296,'RESULTS INPUT'!$C:$C,J$4)*(IF($D296="Y",2,1)))*(IF($E296=J$4,2,1))</f>
        <v>0</v>
      </c>
      <c r="K296" s="84">
        <f>(SUMIFS('RESULTS INPUT'!$AI:$AI,'RESULTS INPUT'!$I:$I,$A296,'RESULTS INPUT'!$C:$C,K$4)*(IF($D296="Y",2,1)))*(IF($E296=K$4,2,1))</f>
        <v>0</v>
      </c>
      <c r="L296" s="84">
        <f>(SUMIFS('RESULTS INPUT'!$AI:$AI,'RESULTS INPUT'!$I:$I,$A296,'RESULTS INPUT'!$C:$C,L$4)*(IF($D296="Y",2,1)))*(IF($E296=L$4,2,1))</f>
        <v>0</v>
      </c>
      <c r="M296" s="84">
        <f>(SUMIFS('RESULTS INPUT'!$AI:$AI,'RESULTS INPUT'!$I:$I,$A296,'RESULTS INPUT'!$C:$C,M$4)*(IF($D296="Y",2,1)))*(IF($E296=M$4,2,1))</f>
        <v>0</v>
      </c>
      <c r="N296" s="84">
        <f>(SUMIFS('RESULTS INPUT'!$AI:$AI,'RESULTS INPUT'!$I:$I,$A296,'RESULTS INPUT'!$C:$C,N$4)*(IF($D296="Y",2,1)))*(IF($E296=N$4,2,1))</f>
        <v>0</v>
      </c>
      <c r="O296" s="84">
        <f>(SUMIFS('RESULTS INPUT'!$AI:$AI,'RESULTS INPUT'!$I:$I,$A296,'RESULTS INPUT'!$C:$C,O$4)*(IF($D296="Y",2,1)))*(IF($E296=O$4,2,1))</f>
        <v>0</v>
      </c>
      <c r="P296" s="84">
        <f>(SUMIFS('RESULTS INPUT'!$AI:$AI,'RESULTS INPUT'!$I:$I,$A296,'RESULTS INPUT'!$C:$C,P$4)*(IF($D296="Y",2,1)))*(IF($E296=P$4,2,1))</f>
        <v>0</v>
      </c>
      <c r="Q296" s="84">
        <f>(SUMIFS('RESULTS INPUT'!$AI:$AI,'RESULTS INPUT'!$I:$I,$A296,'RESULTS INPUT'!$C:$C,Q$4)*(IF($D296="Y",2,1)))*(IF($E296=Q$4,2,1))</f>
        <v>0</v>
      </c>
      <c r="R296" s="84">
        <f>(SUMIFS('RESULTS INPUT'!$AI:$AI,'RESULTS INPUT'!$I:$I,$A296,'RESULTS INPUT'!$C:$C,R$4)*(IF($D296="Y",2,1)))*(IF($E296=R$4,2,1))</f>
        <v>0</v>
      </c>
      <c r="S296" s="84">
        <f>(SUMIFS('RESULTS INPUT'!$AI:$AI,'RESULTS INPUT'!$I:$I,$A296,'RESULTS INPUT'!$C:$C,S$4)*(IF($D296="Y",2,1)))*(IF($E296=S$4,2,1))</f>
        <v>0</v>
      </c>
      <c r="T296" s="85">
        <f t="shared" ref="T296:T299" si="117">SUM(G296:S296)</f>
        <v>0</v>
      </c>
      <c r="U296" s="47">
        <f t="shared" si="116"/>
        <v>30</v>
      </c>
    </row>
    <row r="297" spans="1:21" x14ac:dyDescent="0.25">
      <c r="A297" s="11">
        <f>VLOOKUP(U293,'TEAM INPUT'!$A$5:$AM$102,31,FALSE)</f>
        <v>0</v>
      </c>
      <c r="B297" s="67" t="str">
        <f>IFERROR(VLOOKUP($A297,LISTS!$A$3:$C$39,2,FALSE),"")</f>
        <v/>
      </c>
      <c r="C297" s="11" t="str">
        <f>IFERROR(VLOOKUP($A297,LISTS!$A$3:$C$39,3,FALSE),"")</f>
        <v/>
      </c>
      <c r="D297" s="11" t="str">
        <f>IF(_xlfn.XLOOKUP(U293,'TEAM INPUT'!$A$5:$A$102,'TEAM INPUT'!$F$5:$F$102,0)=$A297,"Y","")</f>
        <v>Y</v>
      </c>
      <c r="E297" s="11" t="str">
        <f t="shared" ref="E297:E299" si="118">E296</f>
        <v xml:space="preserve"> - </v>
      </c>
      <c r="G297" s="84">
        <f>(SUMIFS('RESULTS INPUT'!$AI:$AI,'RESULTS INPUT'!$I:$I,$A297,'RESULTS INPUT'!$C:$C,G$4)*(IF($D297="Y",2,1)))*(IF($E297=G$4,2,1))</f>
        <v>0</v>
      </c>
      <c r="H297" s="84">
        <f>(SUMIFS('RESULTS INPUT'!$AI:$AI,'RESULTS INPUT'!$I:$I,$A297,'RESULTS INPUT'!$C:$C,H$4)*(IF($D297="Y",2,1)))*(IF($E297=H$4,2,1))</f>
        <v>0</v>
      </c>
      <c r="I297" s="84">
        <f>(SUMIFS('RESULTS INPUT'!$AI:$AI,'RESULTS INPUT'!$I:$I,$A297,'RESULTS INPUT'!$C:$C,I$4)*(IF($D297="Y",2,1)))*(IF($E297=I$4,2,1))</f>
        <v>0</v>
      </c>
      <c r="J297" s="84">
        <f>(SUMIFS('RESULTS INPUT'!$AI:$AI,'RESULTS INPUT'!$I:$I,$A297,'RESULTS INPUT'!$C:$C,J$4)*(IF($D297="Y",2,1)))*(IF($E297=J$4,2,1))</f>
        <v>0</v>
      </c>
      <c r="K297" s="84">
        <f>(SUMIFS('RESULTS INPUT'!$AI:$AI,'RESULTS INPUT'!$I:$I,$A297,'RESULTS INPUT'!$C:$C,K$4)*(IF($D297="Y",2,1)))*(IF($E297=K$4,2,1))</f>
        <v>0</v>
      </c>
      <c r="L297" s="84">
        <f>(SUMIFS('RESULTS INPUT'!$AI:$AI,'RESULTS INPUT'!$I:$I,$A297,'RESULTS INPUT'!$C:$C,L$4)*(IF($D297="Y",2,1)))*(IF($E297=L$4,2,1))</f>
        <v>0</v>
      </c>
      <c r="M297" s="84">
        <f>(SUMIFS('RESULTS INPUT'!$AI:$AI,'RESULTS INPUT'!$I:$I,$A297,'RESULTS INPUT'!$C:$C,M$4)*(IF($D297="Y",2,1)))*(IF($E297=M$4,2,1))</f>
        <v>0</v>
      </c>
      <c r="N297" s="84">
        <f>(SUMIFS('RESULTS INPUT'!$AI:$AI,'RESULTS INPUT'!$I:$I,$A297,'RESULTS INPUT'!$C:$C,N$4)*(IF($D297="Y",2,1)))*(IF($E297=N$4,2,1))</f>
        <v>0</v>
      </c>
      <c r="O297" s="84">
        <f>(SUMIFS('RESULTS INPUT'!$AI:$AI,'RESULTS INPUT'!$I:$I,$A297,'RESULTS INPUT'!$C:$C,O$4)*(IF($D297="Y",2,1)))*(IF($E297=O$4,2,1))</f>
        <v>0</v>
      </c>
      <c r="P297" s="84">
        <f>(SUMIFS('RESULTS INPUT'!$AI:$AI,'RESULTS INPUT'!$I:$I,$A297,'RESULTS INPUT'!$C:$C,P$4)*(IF($D297="Y",2,1)))*(IF($E297=P$4,2,1))</f>
        <v>0</v>
      </c>
      <c r="Q297" s="84">
        <f>(SUMIFS('RESULTS INPUT'!$AI:$AI,'RESULTS INPUT'!$I:$I,$A297,'RESULTS INPUT'!$C:$C,Q$4)*(IF($D297="Y",2,1)))*(IF($E297=Q$4,2,1))</f>
        <v>0</v>
      </c>
      <c r="R297" s="84">
        <f>(SUMIFS('RESULTS INPUT'!$AI:$AI,'RESULTS INPUT'!$I:$I,$A297,'RESULTS INPUT'!$C:$C,R$4)*(IF($D297="Y",2,1)))*(IF($E297=R$4,2,1))</f>
        <v>0</v>
      </c>
      <c r="S297" s="84">
        <f>(SUMIFS('RESULTS INPUT'!$AI:$AI,'RESULTS INPUT'!$I:$I,$A297,'RESULTS INPUT'!$C:$C,S$4)*(IF($D297="Y",2,1)))*(IF($E297=S$4,2,1))</f>
        <v>0</v>
      </c>
      <c r="T297" s="85">
        <f t="shared" si="117"/>
        <v>0</v>
      </c>
      <c r="U297" s="47">
        <f t="shared" si="116"/>
        <v>30</v>
      </c>
    </row>
    <row r="298" spans="1:21" x14ac:dyDescent="0.25">
      <c r="A298" s="11">
        <f>VLOOKUP(U293,'TEAM INPUT'!$A$5:$AM$102,32,FALSE)</f>
        <v>0</v>
      </c>
      <c r="B298" s="67" t="str">
        <f>IFERROR(VLOOKUP($A298,LISTS!$A$3:$C$39,2,FALSE),"")</f>
        <v/>
      </c>
      <c r="C298" s="11" t="str">
        <f>IFERROR(VLOOKUP($A298,LISTS!$A$3:$C$39,3,FALSE),"")</f>
        <v/>
      </c>
      <c r="D298" s="11" t="str">
        <f>IF(_xlfn.XLOOKUP(U293,'TEAM INPUT'!$A$5:$A$102,'TEAM INPUT'!$F$5:$F$102,0)=$A298,"Y","")</f>
        <v>Y</v>
      </c>
      <c r="E298" s="11" t="str">
        <f t="shared" si="118"/>
        <v xml:space="preserve"> - </v>
      </c>
      <c r="G298" s="84">
        <f>(SUMIFS('RESULTS INPUT'!$AI:$AI,'RESULTS INPUT'!$I:$I,$A298,'RESULTS INPUT'!$C:$C,G$4)*(IF($D298="Y",2,1)))*(IF($E298=G$4,2,1))</f>
        <v>0</v>
      </c>
      <c r="H298" s="84">
        <f>(SUMIFS('RESULTS INPUT'!$AI:$AI,'RESULTS INPUT'!$I:$I,$A298,'RESULTS INPUT'!$C:$C,H$4)*(IF($D298="Y",2,1)))*(IF($E298=H$4,2,1))</f>
        <v>0</v>
      </c>
      <c r="I298" s="84">
        <f>(SUMIFS('RESULTS INPUT'!$AI:$AI,'RESULTS INPUT'!$I:$I,$A298,'RESULTS INPUT'!$C:$C,I$4)*(IF($D298="Y",2,1)))*(IF($E298=I$4,2,1))</f>
        <v>0</v>
      </c>
      <c r="J298" s="84">
        <f>(SUMIFS('RESULTS INPUT'!$AI:$AI,'RESULTS INPUT'!$I:$I,$A298,'RESULTS INPUT'!$C:$C,J$4)*(IF($D298="Y",2,1)))*(IF($E298=J$4,2,1))</f>
        <v>0</v>
      </c>
      <c r="K298" s="84">
        <f>(SUMIFS('RESULTS INPUT'!$AI:$AI,'RESULTS INPUT'!$I:$I,$A298,'RESULTS INPUT'!$C:$C,K$4)*(IF($D298="Y",2,1)))*(IF($E298=K$4,2,1))</f>
        <v>0</v>
      </c>
      <c r="L298" s="84">
        <f>(SUMIFS('RESULTS INPUT'!$AI:$AI,'RESULTS INPUT'!$I:$I,$A298,'RESULTS INPUT'!$C:$C,L$4)*(IF($D298="Y",2,1)))*(IF($E298=L$4,2,1))</f>
        <v>0</v>
      </c>
      <c r="M298" s="84">
        <f>(SUMIFS('RESULTS INPUT'!$AI:$AI,'RESULTS INPUT'!$I:$I,$A298,'RESULTS INPUT'!$C:$C,M$4)*(IF($D298="Y",2,1)))*(IF($E298=M$4,2,1))</f>
        <v>0</v>
      </c>
      <c r="N298" s="84">
        <f>(SUMIFS('RESULTS INPUT'!$AI:$AI,'RESULTS INPUT'!$I:$I,$A298,'RESULTS INPUT'!$C:$C,N$4)*(IF($D298="Y",2,1)))*(IF($E298=N$4,2,1))</f>
        <v>0</v>
      </c>
      <c r="O298" s="84">
        <f>(SUMIFS('RESULTS INPUT'!$AI:$AI,'RESULTS INPUT'!$I:$I,$A298,'RESULTS INPUT'!$C:$C,O$4)*(IF($D298="Y",2,1)))*(IF($E298=O$4,2,1))</f>
        <v>0</v>
      </c>
      <c r="P298" s="84">
        <f>(SUMIFS('RESULTS INPUT'!$AI:$AI,'RESULTS INPUT'!$I:$I,$A298,'RESULTS INPUT'!$C:$C,P$4)*(IF($D298="Y",2,1)))*(IF($E298=P$4,2,1))</f>
        <v>0</v>
      </c>
      <c r="Q298" s="84">
        <f>(SUMIFS('RESULTS INPUT'!$AI:$AI,'RESULTS INPUT'!$I:$I,$A298,'RESULTS INPUT'!$C:$C,Q$4)*(IF($D298="Y",2,1)))*(IF($E298=Q$4,2,1))</f>
        <v>0</v>
      </c>
      <c r="R298" s="84">
        <f>(SUMIFS('RESULTS INPUT'!$AI:$AI,'RESULTS INPUT'!$I:$I,$A298,'RESULTS INPUT'!$C:$C,R$4)*(IF($D298="Y",2,1)))*(IF($E298=R$4,2,1))</f>
        <v>0</v>
      </c>
      <c r="S298" s="84">
        <f>(SUMIFS('RESULTS INPUT'!$AI:$AI,'RESULTS INPUT'!$I:$I,$A298,'RESULTS INPUT'!$C:$C,S$4)*(IF($D298="Y",2,1)))*(IF($E298=S$4,2,1))</f>
        <v>0</v>
      </c>
      <c r="T298" s="85">
        <f t="shared" si="117"/>
        <v>0</v>
      </c>
      <c r="U298" s="47">
        <f t="shared" si="116"/>
        <v>30</v>
      </c>
    </row>
    <row r="299" spans="1:21" ht="15.75" thickBot="1" x14ac:dyDescent="0.3">
      <c r="A299" s="17">
        <f>VLOOKUP(U293,'TEAM INPUT'!$A$5:$AM$102,33,FALSE)</f>
        <v>0</v>
      </c>
      <c r="B299" s="67" t="str">
        <f>IFERROR(VLOOKUP($A299,LISTS!$A$3:$C$39,2,FALSE),"")</f>
        <v/>
      </c>
      <c r="C299" s="11" t="str">
        <f>IFERROR(VLOOKUP($A299,LISTS!$A$3:$C$39,3,FALSE),"")</f>
        <v/>
      </c>
      <c r="D299" s="17" t="str">
        <f>IF(_xlfn.XLOOKUP(U293,'TEAM INPUT'!$A$5:$A$102,'TEAM INPUT'!$F$5:$F$102,0)=$A299,"Y","")</f>
        <v>Y</v>
      </c>
      <c r="E299" s="17" t="str">
        <f t="shared" si="118"/>
        <v xml:space="preserve"> - </v>
      </c>
      <c r="G299" s="86">
        <f>(SUMIFS('RESULTS INPUT'!$AI:$AI,'RESULTS INPUT'!$I:$I,$A299,'RESULTS INPUT'!$C:$C,G$4)*(IF($D299="Y",2,1)))*(IF($E299=G$4,2,1))</f>
        <v>0</v>
      </c>
      <c r="H299" s="86">
        <f>(SUMIFS('RESULTS INPUT'!$AI:$AI,'RESULTS INPUT'!$I:$I,$A299,'RESULTS INPUT'!$C:$C,H$4)*(IF($D299="Y",2,1)))*(IF($E299=H$4,2,1))</f>
        <v>0</v>
      </c>
      <c r="I299" s="86">
        <f>(SUMIFS('RESULTS INPUT'!$AI:$AI,'RESULTS INPUT'!$I:$I,$A299,'RESULTS INPUT'!$C:$C,I$4)*(IF($D299="Y",2,1)))*(IF($E299=I$4,2,1))</f>
        <v>0</v>
      </c>
      <c r="J299" s="86">
        <f>(SUMIFS('RESULTS INPUT'!$AI:$AI,'RESULTS INPUT'!$I:$I,$A299,'RESULTS INPUT'!$C:$C,J$4)*(IF($D299="Y",2,1)))*(IF($E299=J$4,2,1))</f>
        <v>0</v>
      </c>
      <c r="K299" s="86">
        <f>(SUMIFS('RESULTS INPUT'!$AI:$AI,'RESULTS INPUT'!$I:$I,$A299,'RESULTS INPUT'!$C:$C,K$4)*(IF($D299="Y",2,1)))*(IF($E299=K$4,2,1))</f>
        <v>0</v>
      </c>
      <c r="L299" s="86">
        <f>(SUMIFS('RESULTS INPUT'!$AI:$AI,'RESULTS INPUT'!$I:$I,$A299,'RESULTS INPUT'!$C:$C,L$4)*(IF($D299="Y",2,1)))*(IF($E299=L$4,2,1))</f>
        <v>0</v>
      </c>
      <c r="M299" s="86">
        <f>(SUMIFS('RESULTS INPUT'!$AI:$AI,'RESULTS INPUT'!$I:$I,$A299,'RESULTS INPUT'!$C:$C,M$4)*(IF($D299="Y",2,1)))*(IF($E299=M$4,2,1))</f>
        <v>0</v>
      </c>
      <c r="N299" s="86">
        <f>(SUMIFS('RESULTS INPUT'!$AI:$AI,'RESULTS INPUT'!$I:$I,$A299,'RESULTS INPUT'!$C:$C,N$4)*(IF($D299="Y",2,1)))*(IF($E299=N$4,2,1))</f>
        <v>0</v>
      </c>
      <c r="O299" s="86">
        <f>(SUMIFS('RESULTS INPUT'!$AI:$AI,'RESULTS INPUT'!$I:$I,$A299,'RESULTS INPUT'!$C:$C,O$4)*(IF($D299="Y",2,1)))*(IF($E299=O$4,2,1))</f>
        <v>0</v>
      </c>
      <c r="P299" s="86">
        <f>(SUMIFS('RESULTS INPUT'!$AI:$AI,'RESULTS INPUT'!$I:$I,$A299,'RESULTS INPUT'!$C:$C,P$4)*(IF($D299="Y",2,1)))*(IF($E299=P$4,2,1))</f>
        <v>0</v>
      </c>
      <c r="Q299" s="86">
        <f>(SUMIFS('RESULTS INPUT'!$AI:$AI,'RESULTS INPUT'!$I:$I,$A299,'RESULTS INPUT'!$C:$C,Q$4)*(IF($D299="Y",2,1)))*(IF($E299=Q$4,2,1))</f>
        <v>0</v>
      </c>
      <c r="R299" s="86">
        <f>(SUMIFS('RESULTS INPUT'!$AI:$AI,'RESULTS INPUT'!$I:$I,$A299,'RESULTS INPUT'!$C:$C,R$4)*(IF($D299="Y",2,1)))*(IF($E299=R$4,2,1))</f>
        <v>0</v>
      </c>
      <c r="S299" s="86">
        <f>(SUMIFS('RESULTS INPUT'!$AI:$AI,'RESULTS INPUT'!$I:$I,$A299,'RESULTS INPUT'!$C:$C,S$4)*(IF($D299="Y",2,1)))*(IF($E299=S$4,2,1))</f>
        <v>0</v>
      </c>
      <c r="T299" s="87">
        <f t="shared" si="117"/>
        <v>0</v>
      </c>
      <c r="U299" s="47">
        <f t="shared" si="116"/>
        <v>30</v>
      </c>
    </row>
    <row r="300" spans="1:21" ht="15.75" thickBot="1" x14ac:dyDescent="0.3">
      <c r="A300" s="38" t="str">
        <f>A293&amp;" - TOTAL SCORE"</f>
        <v xml:space="preserve"> -  - TOTAL SCORE</v>
      </c>
      <c r="B300" s="39"/>
      <c r="C300" s="39"/>
      <c r="D300" s="39"/>
      <c r="E300" s="39"/>
      <c r="G300" s="88">
        <f>SUM(G295:G299)</f>
        <v>0</v>
      </c>
      <c r="H300" s="88">
        <f t="shared" ref="H300:T300" si="119">SUM(H295:H299)</f>
        <v>0</v>
      </c>
      <c r="I300" s="88">
        <f t="shared" si="119"/>
        <v>0</v>
      </c>
      <c r="J300" s="88">
        <f t="shared" si="119"/>
        <v>0</v>
      </c>
      <c r="K300" s="88">
        <f t="shared" si="119"/>
        <v>0</v>
      </c>
      <c r="L300" s="88">
        <f t="shared" si="119"/>
        <v>0</v>
      </c>
      <c r="M300" s="88">
        <f t="shared" si="119"/>
        <v>0</v>
      </c>
      <c r="N300" s="88">
        <f t="shared" si="119"/>
        <v>0</v>
      </c>
      <c r="O300" s="88">
        <f t="shared" si="119"/>
        <v>0</v>
      </c>
      <c r="P300" s="88">
        <f t="shared" si="119"/>
        <v>0</v>
      </c>
      <c r="Q300" s="88">
        <f t="shared" si="119"/>
        <v>0</v>
      </c>
      <c r="R300" s="88">
        <f t="shared" si="119"/>
        <v>0</v>
      </c>
      <c r="S300" s="88">
        <f t="shared" si="119"/>
        <v>0</v>
      </c>
      <c r="T300" s="89">
        <f t="shared" si="119"/>
        <v>0</v>
      </c>
      <c r="U300" s="47">
        <f t="shared" si="116"/>
        <v>30</v>
      </c>
    </row>
    <row r="301" spans="1:21" ht="15.75" thickTop="1" x14ac:dyDescent="0.25"/>
    <row r="303" spans="1:21" ht="15.75" thickBot="1" x14ac:dyDescent="0.3">
      <c r="A303" s="40" t="str">
        <f>UPPER(_xlfn.XLOOKUP(U303,'TEAM INPUT'!$A$5:$A$102,'TEAM INPUT'!$B$5:$B$102,0))</f>
        <v xml:space="preserve"> - </v>
      </c>
      <c r="B303" s="41"/>
      <c r="C303" s="41"/>
      <c r="D303" s="41"/>
      <c r="E303" s="41"/>
      <c r="F303" s="41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47">
        <f>U293+1</f>
        <v>31</v>
      </c>
    </row>
    <row r="304" spans="1:21" ht="30" x14ac:dyDescent="0.25">
      <c r="A304" s="42" t="s">
        <v>76</v>
      </c>
      <c r="B304" s="43" t="s">
        <v>20</v>
      </c>
      <c r="C304" s="44" t="s">
        <v>94</v>
      </c>
      <c r="D304" s="45" t="s">
        <v>93</v>
      </c>
      <c r="E304" s="44" t="s">
        <v>91</v>
      </c>
      <c r="G304" s="80" t="s">
        <v>78</v>
      </c>
      <c r="H304" s="80" t="s">
        <v>79</v>
      </c>
      <c r="I304" s="80" t="s">
        <v>80</v>
      </c>
      <c r="J304" s="80" t="s">
        <v>81</v>
      </c>
      <c r="K304" s="80" t="s">
        <v>82</v>
      </c>
      <c r="L304" s="80" t="s">
        <v>83</v>
      </c>
      <c r="M304" s="80" t="s">
        <v>84</v>
      </c>
      <c r="N304" s="80" t="s">
        <v>85</v>
      </c>
      <c r="O304" s="80" t="s">
        <v>86</v>
      </c>
      <c r="P304" s="80" t="s">
        <v>87</v>
      </c>
      <c r="Q304" s="80" t="s">
        <v>88</v>
      </c>
      <c r="R304" s="80" t="s">
        <v>89</v>
      </c>
      <c r="S304" s="80" t="s">
        <v>90</v>
      </c>
      <c r="T304" s="81" t="s">
        <v>98</v>
      </c>
      <c r="U304" s="47">
        <f>U303</f>
        <v>31</v>
      </c>
    </row>
    <row r="305" spans="1:21" x14ac:dyDescent="0.25">
      <c r="A305" s="11">
        <f>VLOOKUP(U303,'TEAM INPUT'!$A$5:$AM$102,29,FALSE)</f>
        <v>0</v>
      </c>
      <c r="B305" s="67" t="str">
        <f>IFERROR(VLOOKUP($A305,LISTS!$A$3:$C$39,2,FALSE),"")</f>
        <v/>
      </c>
      <c r="C305" s="11" t="str">
        <f>IFERROR(VLOOKUP($A305,LISTS!$A$3:$C$39,3,FALSE),"")</f>
        <v/>
      </c>
      <c r="D305" s="11" t="str">
        <f>IF(_xlfn.XLOOKUP(U303,'TEAM INPUT'!$A$5:$A$102,'TEAM INPUT'!$F$5:$F$102,0)=$A305,"Y","")</f>
        <v>Y</v>
      </c>
      <c r="E305" s="11" t="str">
        <f>_xlfn.XLOOKUP(U303,'TEAM INPUT'!$A$5:$A$102,'TEAM INPUT'!$I$5:$I$102,0)</f>
        <v xml:space="preserve"> - </v>
      </c>
      <c r="G305" s="82">
        <f>(SUMIFS('RESULTS INPUT'!$AI:$AI,'RESULTS INPUT'!$I:$I,$A305,'RESULTS INPUT'!$C:$C,G$4)*(IF($D305="Y",2,1)))*(IF($E305=G$4,2,1))</f>
        <v>0</v>
      </c>
      <c r="H305" s="82">
        <f>(SUMIFS('RESULTS INPUT'!$AI:$AI,'RESULTS INPUT'!$I:$I,$A305,'RESULTS INPUT'!$C:$C,H$4)*(IF($D305="Y",2,1)))*(IF($E305=H$4,2,1))</f>
        <v>0</v>
      </c>
      <c r="I305" s="82">
        <f>(SUMIFS('RESULTS INPUT'!$AI:$AI,'RESULTS INPUT'!$I:$I,$A305,'RESULTS INPUT'!$C:$C,I$4)*(IF($D305="Y",2,1)))*(IF($E305=I$4,2,1))</f>
        <v>0</v>
      </c>
      <c r="J305" s="82">
        <f>(SUMIFS('RESULTS INPUT'!$AI:$AI,'RESULTS INPUT'!$I:$I,$A305,'RESULTS INPUT'!$C:$C,J$4)*(IF($D305="Y",2,1)))*(IF($E305=J$4,2,1))</f>
        <v>0</v>
      </c>
      <c r="K305" s="82">
        <f>(SUMIFS('RESULTS INPUT'!$AI:$AI,'RESULTS INPUT'!$I:$I,$A305,'RESULTS INPUT'!$C:$C,K$4)*(IF($D305="Y",2,1)))*(IF($E305=K$4,2,1))</f>
        <v>0</v>
      </c>
      <c r="L305" s="82">
        <f>(SUMIFS('RESULTS INPUT'!$AI:$AI,'RESULTS INPUT'!$I:$I,$A305,'RESULTS INPUT'!$C:$C,L$4)*(IF($D305="Y",2,1)))*(IF($E305=L$4,2,1))</f>
        <v>0</v>
      </c>
      <c r="M305" s="82">
        <f>(SUMIFS('RESULTS INPUT'!$AI:$AI,'RESULTS INPUT'!$I:$I,$A305,'RESULTS INPUT'!$C:$C,M$4)*(IF($D305="Y",2,1)))*(IF($E305=M$4,2,1))</f>
        <v>0</v>
      </c>
      <c r="N305" s="82">
        <f>(SUMIFS('RESULTS INPUT'!$AI:$AI,'RESULTS INPUT'!$I:$I,$A305,'RESULTS INPUT'!$C:$C,N$4)*(IF($D305="Y",2,1)))*(IF($E305=N$4,2,1))</f>
        <v>0</v>
      </c>
      <c r="O305" s="82">
        <f>(SUMIFS('RESULTS INPUT'!$AI:$AI,'RESULTS INPUT'!$I:$I,$A305,'RESULTS INPUT'!$C:$C,O$4)*(IF($D305="Y",2,1)))*(IF($E305=O$4,2,1))</f>
        <v>0</v>
      </c>
      <c r="P305" s="82">
        <f>(SUMIFS('RESULTS INPUT'!$AI:$AI,'RESULTS INPUT'!$I:$I,$A305,'RESULTS INPUT'!$C:$C,P$4)*(IF($D305="Y",2,1)))*(IF($E305=P$4,2,1))</f>
        <v>0</v>
      </c>
      <c r="Q305" s="82">
        <f>(SUMIFS('RESULTS INPUT'!$AI:$AI,'RESULTS INPUT'!$I:$I,$A305,'RESULTS INPUT'!$C:$C,Q$4)*(IF($D305="Y",2,1)))*(IF($E305=Q$4,2,1))</f>
        <v>0</v>
      </c>
      <c r="R305" s="82">
        <f>(SUMIFS('RESULTS INPUT'!$AI:$AI,'RESULTS INPUT'!$I:$I,$A305,'RESULTS INPUT'!$C:$C,R$4)*(IF($D305="Y",2,1)))*(IF($E305=R$4,2,1))</f>
        <v>0</v>
      </c>
      <c r="S305" s="82">
        <f>(SUMIFS('RESULTS INPUT'!$AI:$AI,'RESULTS INPUT'!$I:$I,$A305,'RESULTS INPUT'!$C:$C,S$4)*(IF($D305="Y",2,1)))*(IF($E305=S$4,2,1))</f>
        <v>0</v>
      </c>
      <c r="T305" s="83">
        <f>SUM(G305:S305)</f>
        <v>0</v>
      </c>
      <c r="U305" s="47">
        <f t="shared" ref="U305:U310" si="120">U304</f>
        <v>31</v>
      </c>
    </row>
    <row r="306" spans="1:21" x14ac:dyDescent="0.25">
      <c r="A306" s="11">
        <f>VLOOKUP(U303,'TEAM INPUT'!$A$5:$AM$102,30,FALSE)</f>
        <v>0</v>
      </c>
      <c r="B306" s="67" t="str">
        <f>IFERROR(VLOOKUP($A306,LISTS!$A$3:$C$39,2,FALSE),"")</f>
        <v/>
      </c>
      <c r="C306" s="11" t="str">
        <f>IFERROR(VLOOKUP($A306,LISTS!$A$3:$C$39,3,FALSE),"")</f>
        <v/>
      </c>
      <c r="D306" s="11" t="str">
        <f>IF(_xlfn.XLOOKUP(U303,'TEAM INPUT'!$A$5:$A$102,'TEAM INPUT'!$F$5:$F$102,0)=$A306,"Y","")</f>
        <v>Y</v>
      </c>
      <c r="E306" s="11" t="str">
        <f>E305</f>
        <v xml:space="preserve"> - </v>
      </c>
      <c r="G306" s="84">
        <f>(SUMIFS('RESULTS INPUT'!$AI:$AI,'RESULTS INPUT'!$I:$I,$A306,'RESULTS INPUT'!$C:$C,G$4)*(IF($D306="Y",2,1)))*(IF($E306=G$4,2,1))</f>
        <v>0</v>
      </c>
      <c r="H306" s="84">
        <f>(SUMIFS('RESULTS INPUT'!$AI:$AI,'RESULTS INPUT'!$I:$I,$A306,'RESULTS INPUT'!$C:$C,H$4)*(IF($D306="Y",2,1)))*(IF($E306=H$4,2,1))</f>
        <v>0</v>
      </c>
      <c r="I306" s="84">
        <f>(SUMIFS('RESULTS INPUT'!$AI:$AI,'RESULTS INPUT'!$I:$I,$A306,'RESULTS INPUT'!$C:$C,I$4)*(IF($D306="Y",2,1)))*(IF($E306=I$4,2,1))</f>
        <v>0</v>
      </c>
      <c r="J306" s="84">
        <f>(SUMIFS('RESULTS INPUT'!$AI:$AI,'RESULTS INPUT'!$I:$I,$A306,'RESULTS INPUT'!$C:$C,J$4)*(IF($D306="Y",2,1)))*(IF($E306=J$4,2,1))</f>
        <v>0</v>
      </c>
      <c r="K306" s="84">
        <f>(SUMIFS('RESULTS INPUT'!$AI:$AI,'RESULTS INPUT'!$I:$I,$A306,'RESULTS INPUT'!$C:$C,K$4)*(IF($D306="Y",2,1)))*(IF($E306=K$4,2,1))</f>
        <v>0</v>
      </c>
      <c r="L306" s="84">
        <f>(SUMIFS('RESULTS INPUT'!$AI:$AI,'RESULTS INPUT'!$I:$I,$A306,'RESULTS INPUT'!$C:$C,L$4)*(IF($D306="Y",2,1)))*(IF($E306=L$4,2,1))</f>
        <v>0</v>
      </c>
      <c r="M306" s="84">
        <f>(SUMIFS('RESULTS INPUT'!$AI:$AI,'RESULTS INPUT'!$I:$I,$A306,'RESULTS INPUT'!$C:$C,M$4)*(IF($D306="Y",2,1)))*(IF($E306=M$4,2,1))</f>
        <v>0</v>
      </c>
      <c r="N306" s="84">
        <f>(SUMIFS('RESULTS INPUT'!$AI:$AI,'RESULTS INPUT'!$I:$I,$A306,'RESULTS INPUT'!$C:$C,N$4)*(IF($D306="Y",2,1)))*(IF($E306=N$4,2,1))</f>
        <v>0</v>
      </c>
      <c r="O306" s="84">
        <f>(SUMIFS('RESULTS INPUT'!$AI:$AI,'RESULTS INPUT'!$I:$I,$A306,'RESULTS INPUT'!$C:$C,O$4)*(IF($D306="Y",2,1)))*(IF($E306=O$4,2,1))</f>
        <v>0</v>
      </c>
      <c r="P306" s="84">
        <f>(SUMIFS('RESULTS INPUT'!$AI:$AI,'RESULTS INPUT'!$I:$I,$A306,'RESULTS INPUT'!$C:$C,P$4)*(IF($D306="Y",2,1)))*(IF($E306=P$4,2,1))</f>
        <v>0</v>
      </c>
      <c r="Q306" s="84">
        <f>(SUMIFS('RESULTS INPUT'!$AI:$AI,'RESULTS INPUT'!$I:$I,$A306,'RESULTS INPUT'!$C:$C,Q$4)*(IF($D306="Y",2,1)))*(IF($E306=Q$4,2,1))</f>
        <v>0</v>
      </c>
      <c r="R306" s="84">
        <f>(SUMIFS('RESULTS INPUT'!$AI:$AI,'RESULTS INPUT'!$I:$I,$A306,'RESULTS INPUT'!$C:$C,R$4)*(IF($D306="Y",2,1)))*(IF($E306=R$4,2,1))</f>
        <v>0</v>
      </c>
      <c r="S306" s="84">
        <f>(SUMIFS('RESULTS INPUT'!$AI:$AI,'RESULTS INPUT'!$I:$I,$A306,'RESULTS INPUT'!$C:$C,S$4)*(IF($D306="Y",2,1)))*(IF($E306=S$4,2,1))</f>
        <v>0</v>
      </c>
      <c r="T306" s="85">
        <f t="shared" ref="T306:T309" si="121">SUM(G306:S306)</f>
        <v>0</v>
      </c>
      <c r="U306" s="47">
        <f t="shared" si="120"/>
        <v>31</v>
      </c>
    </row>
    <row r="307" spans="1:21" x14ac:dyDescent="0.25">
      <c r="A307" s="11">
        <f>VLOOKUP(U303,'TEAM INPUT'!$A$5:$AM$102,31,FALSE)</f>
        <v>0</v>
      </c>
      <c r="B307" s="67" t="str">
        <f>IFERROR(VLOOKUP($A307,LISTS!$A$3:$C$39,2,FALSE),"")</f>
        <v/>
      </c>
      <c r="C307" s="11" t="str">
        <f>IFERROR(VLOOKUP($A307,LISTS!$A$3:$C$39,3,FALSE),"")</f>
        <v/>
      </c>
      <c r="D307" s="11" t="str">
        <f>IF(_xlfn.XLOOKUP(U303,'TEAM INPUT'!$A$5:$A$102,'TEAM INPUT'!$F$5:$F$102,0)=$A307,"Y","")</f>
        <v>Y</v>
      </c>
      <c r="E307" s="11" t="str">
        <f t="shared" ref="E307:E309" si="122">E306</f>
        <v xml:space="preserve"> - </v>
      </c>
      <c r="G307" s="84">
        <f>(SUMIFS('RESULTS INPUT'!$AI:$AI,'RESULTS INPUT'!$I:$I,$A307,'RESULTS INPUT'!$C:$C,G$4)*(IF($D307="Y",2,1)))*(IF($E307=G$4,2,1))</f>
        <v>0</v>
      </c>
      <c r="H307" s="84">
        <f>(SUMIFS('RESULTS INPUT'!$AI:$AI,'RESULTS INPUT'!$I:$I,$A307,'RESULTS INPUT'!$C:$C,H$4)*(IF($D307="Y",2,1)))*(IF($E307=H$4,2,1))</f>
        <v>0</v>
      </c>
      <c r="I307" s="84">
        <f>(SUMIFS('RESULTS INPUT'!$AI:$AI,'RESULTS INPUT'!$I:$I,$A307,'RESULTS INPUT'!$C:$C,I$4)*(IF($D307="Y",2,1)))*(IF($E307=I$4,2,1))</f>
        <v>0</v>
      </c>
      <c r="J307" s="84">
        <f>(SUMIFS('RESULTS INPUT'!$AI:$AI,'RESULTS INPUT'!$I:$I,$A307,'RESULTS INPUT'!$C:$C,J$4)*(IF($D307="Y",2,1)))*(IF($E307=J$4,2,1))</f>
        <v>0</v>
      </c>
      <c r="K307" s="84">
        <f>(SUMIFS('RESULTS INPUT'!$AI:$AI,'RESULTS INPUT'!$I:$I,$A307,'RESULTS INPUT'!$C:$C,K$4)*(IF($D307="Y",2,1)))*(IF($E307=K$4,2,1))</f>
        <v>0</v>
      </c>
      <c r="L307" s="84">
        <f>(SUMIFS('RESULTS INPUT'!$AI:$AI,'RESULTS INPUT'!$I:$I,$A307,'RESULTS INPUT'!$C:$C,L$4)*(IF($D307="Y",2,1)))*(IF($E307=L$4,2,1))</f>
        <v>0</v>
      </c>
      <c r="M307" s="84">
        <f>(SUMIFS('RESULTS INPUT'!$AI:$AI,'RESULTS INPUT'!$I:$I,$A307,'RESULTS INPUT'!$C:$C,M$4)*(IF($D307="Y",2,1)))*(IF($E307=M$4,2,1))</f>
        <v>0</v>
      </c>
      <c r="N307" s="84">
        <f>(SUMIFS('RESULTS INPUT'!$AI:$AI,'RESULTS INPUT'!$I:$I,$A307,'RESULTS INPUT'!$C:$C,N$4)*(IF($D307="Y",2,1)))*(IF($E307=N$4,2,1))</f>
        <v>0</v>
      </c>
      <c r="O307" s="84">
        <f>(SUMIFS('RESULTS INPUT'!$AI:$AI,'RESULTS INPUT'!$I:$I,$A307,'RESULTS INPUT'!$C:$C,O$4)*(IF($D307="Y",2,1)))*(IF($E307=O$4,2,1))</f>
        <v>0</v>
      </c>
      <c r="P307" s="84">
        <f>(SUMIFS('RESULTS INPUT'!$AI:$AI,'RESULTS INPUT'!$I:$I,$A307,'RESULTS INPUT'!$C:$C,P$4)*(IF($D307="Y",2,1)))*(IF($E307=P$4,2,1))</f>
        <v>0</v>
      </c>
      <c r="Q307" s="84">
        <f>(SUMIFS('RESULTS INPUT'!$AI:$AI,'RESULTS INPUT'!$I:$I,$A307,'RESULTS INPUT'!$C:$C,Q$4)*(IF($D307="Y",2,1)))*(IF($E307=Q$4,2,1))</f>
        <v>0</v>
      </c>
      <c r="R307" s="84">
        <f>(SUMIFS('RESULTS INPUT'!$AI:$AI,'RESULTS INPUT'!$I:$I,$A307,'RESULTS INPUT'!$C:$C,R$4)*(IF($D307="Y",2,1)))*(IF($E307=R$4,2,1))</f>
        <v>0</v>
      </c>
      <c r="S307" s="84">
        <f>(SUMIFS('RESULTS INPUT'!$AI:$AI,'RESULTS INPUT'!$I:$I,$A307,'RESULTS INPUT'!$C:$C,S$4)*(IF($D307="Y",2,1)))*(IF($E307=S$4,2,1))</f>
        <v>0</v>
      </c>
      <c r="T307" s="85">
        <f t="shared" si="121"/>
        <v>0</v>
      </c>
      <c r="U307" s="47">
        <f t="shared" si="120"/>
        <v>31</v>
      </c>
    </row>
    <row r="308" spans="1:21" x14ac:dyDescent="0.25">
      <c r="A308" s="11">
        <f>VLOOKUP(U303,'TEAM INPUT'!$A$5:$AM$102,32,FALSE)</f>
        <v>0</v>
      </c>
      <c r="B308" s="67" t="str">
        <f>IFERROR(VLOOKUP($A308,LISTS!$A$3:$C$39,2,FALSE),"")</f>
        <v/>
      </c>
      <c r="C308" s="11" t="str">
        <f>IFERROR(VLOOKUP($A308,LISTS!$A$3:$C$39,3,FALSE),"")</f>
        <v/>
      </c>
      <c r="D308" s="11" t="str">
        <f>IF(_xlfn.XLOOKUP(U303,'TEAM INPUT'!$A$5:$A$102,'TEAM INPUT'!$F$5:$F$102,0)=$A308,"Y","")</f>
        <v>Y</v>
      </c>
      <c r="E308" s="11" t="str">
        <f t="shared" si="122"/>
        <v xml:space="preserve"> - </v>
      </c>
      <c r="G308" s="84">
        <f>(SUMIFS('RESULTS INPUT'!$AI:$AI,'RESULTS INPUT'!$I:$I,$A308,'RESULTS INPUT'!$C:$C,G$4)*(IF($D308="Y",2,1)))*(IF($E308=G$4,2,1))</f>
        <v>0</v>
      </c>
      <c r="H308" s="84">
        <f>(SUMIFS('RESULTS INPUT'!$AI:$AI,'RESULTS INPUT'!$I:$I,$A308,'RESULTS INPUT'!$C:$C,H$4)*(IF($D308="Y",2,1)))*(IF($E308=H$4,2,1))</f>
        <v>0</v>
      </c>
      <c r="I308" s="84">
        <f>(SUMIFS('RESULTS INPUT'!$AI:$AI,'RESULTS INPUT'!$I:$I,$A308,'RESULTS INPUT'!$C:$C,I$4)*(IF($D308="Y",2,1)))*(IF($E308=I$4,2,1))</f>
        <v>0</v>
      </c>
      <c r="J308" s="84">
        <f>(SUMIFS('RESULTS INPUT'!$AI:$AI,'RESULTS INPUT'!$I:$I,$A308,'RESULTS INPUT'!$C:$C,J$4)*(IF($D308="Y",2,1)))*(IF($E308=J$4,2,1))</f>
        <v>0</v>
      </c>
      <c r="K308" s="84">
        <f>(SUMIFS('RESULTS INPUT'!$AI:$AI,'RESULTS INPUT'!$I:$I,$A308,'RESULTS INPUT'!$C:$C,K$4)*(IF($D308="Y",2,1)))*(IF($E308=K$4,2,1))</f>
        <v>0</v>
      </c>
      <c r="L308" s="84">
        <f>(SUMIFS('RESULTS INPUT'!$AI:$AI,'RESULTS INPUT'!$I:$I,$A308,'RESULTS INPUT'!$C:$C,L$4)*(IF($D308="Y",2,1)))*(IF($E308=L$4,2,1))</f>
        <v>0</v>
      </c>
      <c r="M308" s="84">
        <f>(SUMIFS('RESULTS INPUT'!$AI:$AI,'RESULTS INPUT'!$I:$I,$A308,'RESULTS INPUT'!$C:$C,M$4)*(IF($D308="Y",2,1)))*(IF($E308=M$4,2,1))</f>
        <v>0</v>
      </c>
      <c r="N308" s="84">
        <f>(SUMIFS('RESULTS INPUT'!$AI:$AI,'RESULTS INPUT'!$I:$I,$A308,'RESULTS INPUT'!$C:$C,N$4)*(IF($D308="Y",2,1)))*(IF($E308=N$4,2,1))</f>
        <v>0</v>
      </c>
      <c r="O308" s="84">
        <f>(SUMIFS('RESULTS INPUT'!$AI:$AI,'RESULTS INPUT'!$I:$I,$A308,'RESULTS INPUT'!$C:$C,O$4)*(IF($D308="Y",2,1)))*(IF($E308=O$4,2,1))</f>
        <v>0</v>
      </c>
      <c r="P308" s="84">
        <f>(SUMIFS('RESULTS INPUT'!$AI:$AI,'RESULTS INPUT'!$I:$I,$A308,'RESULTS INPUT'!$C:$C,P$4)*(IF($D308="Y",2,1)))*(IF($E308=P$4,2,1))</f>
        <v>0</v>
      </c>
      <c r="Q308" s="84">
        <f>(SUMIFS('RESULTS INPUT'!$AI:$AI,'RESULTS INPUT'!$I:$I,$A308,'RESULTS INPUT'!$C:$C,Q$4)*(IF($D308="Y",2,1)))*(IF($E308=Q$4,2,1))</f>
        <v>0</v>
      </c>
      <c r="R308" s="84">
        <f>(SUMIFS('RESULTS INPUT'!$AI:$AI,'RESULTS INPUT'!$I:$I,$A308,'RESULTS INPUT'!$C:$C,R$4)*(IF($D308="Y",2,1)))*(IF($E308=R$4,2,1))</f>
        <v>0</v>
      </c>
      <c r="S308" s="84">
        <f>(SUMIFS('RESULTS INPUT'!$AI:$AI,'RESULTS INPUT'!$I:$I,$A308,'RESULTS INPUT'!$C:$C,S$4)*(IF($D308="Y",2,1)))*(IF($E308=S$4,2,1))</f>
        <v>0</v>
      </c>
      <c r="T308" s="85">
        <f t="shared" si="121"/>
        <v>0</v>
      </c>
      <c r="U308" s="47">
        <f t="shared" si="120"/>
        <v>31</v>
      </c>
    </row>
    <row r="309" spans="1:21" ht="15.75" thickBot="1" x14ac:dyDescent="0.3">
      <c r="A309" s="17">
        <f>VLOOKUP(U303,'TEAM INPUT'!$A$5:$AM$102,33,FALSE)</f>
        <v>0</v>
      </c>
      <c r="B309" s="67" t="str">
        <f>IFERROR(VLOOKUP($A309,LISTS!$A$3:$C$39,2,FALSE),"")</f>
        <v/>
      </c>
      <c r="C309" s="11" t="str">
        <f>IFERROR(VLOOKUP($A309,LISTS!$A$3:$C$39,3,FALSE),"")</f>
        <v/>
      </c>
      <c r="D309" s="17" t="str">
        <f>IF(_xlfn.XLOOKUP(U303,'TEAM INPUT'!$A$5:$A$102,'TEAM INPUT'!$F$5:$F$102,0)=$A309,"Y","")</f>
        <v>Y</v>
      </c>
      <c r="E309" s="17" t="str">
        <f t="shared" si="122"/>
        <v xml:space="preserve"> - </v>
      </c>
      <c r="G309" s="86">
        <f>(SUMIFS('RESULTS INPUT'!$AI:$AI,'RESULTS INPUT'!$I:$I,$A309,'RESULTS INPUT'!$C:$C,G$4)*(IF($D309="Y",2,1)))*(IF($E309=G$4,2,1))</f>
        <v>0</v>
      </c>
      <c r="H309" s="86">
        <f>(SUMIFS('RESULTS INPUT'!$AI:$AI,'RESULTS INPUT'!$I:$I,$A309,'RESULTS INPUT'!$C:$C,H$4)*(IF($D309="Y",2,1)))*(IF($E309=H$4,2,1))</f>
        <v>0</v>
      </c>
      <c r="I309" s="86">
        <f>(SUMIFS('RESULTS INPUT'!$AI:$AI,'RESULTS INPUT'!$I:$I,$A309,'RESULTS INPUT'!$C:$C,I$4)*(IF($D309="Y",2,1)))*(IF($E309=I$4,2,1))</f>
        <v>0</v>
      </c>
      <c r="J309" s="86">
        <f>(SUMIFS('RESULTS INPUT'!$AI:$AI,'RESULTS INPUT'!$I:$I,$A309,'RESULTS INPUT'!$C:$C,J$4)*(IF($D309="Y",2,1)))*(IF($E309=J$4,2,1))</f>
        <v>0</v>
      </c>
      <c r="K309" s="86">
        <f>(SUMIFS('RESULTS INPUT'!$AI:$AI,'RESULTS INPUT'!$I:$I,$A309,'RESULTS INPUT'!$C:$C,K$4)*(IF($D309="Y",2,1)))*(IF($E309=K$4,2,1))</f>
        <v>0</v>
      </c>
      <c r="L309" s="86">
        <f>(SUMIFS('RESULTS INPUT'!$AI:$AI,'RESULTS INPUT'!$I:$I,$A309,'RESULTS INPUT'!$C:$C,L$4)*(IF($D309="Y",2,1)))*(IF($E309=L$4,2,1))</f>
        <v>0</v>
      </c>
      <c r="M309" s="86">
        <f>(SUMIFS('RESULTS INPUT'!$AI:$AI,'RESULTS INPUT'!$I:$I,$A309,'RESULTS INPUT'!$C:$C,M$4)*(IF($D309="Y",2,1)))*(IF($E309=M$4,2,1))</f>
        <v>0</v>
      </c>
      <c r="N309" s="86">
        <f>(SUMIFS('RESULTS INPUT'!$AI:$AI,'RESULTS INPUT'!$I:$I,$A309,'RESULTS INPUT'!$C:$C,N$4)*(IF($D309="Y",2,1)))*(IF($E309=N$4,2,1))</f>
        <v>0</v>
      </c>
      <c r="O309" s="86">
        <f>(SUMIFS('RESULTS INPUT'!$AI:$AI,'RESULTS INPUT'!$I:$I,$A309,'RESULTS INPUT'!$C:$C,O$4)*(IF($D309="Y",2,1)))*(IF($E309=O$4,2,1))</f>
        <v>0</v>
      </c>
      <c r="P309" s="86">
        <f>(SUMIFS('RESULTS INPUT'!$AI:$AI,'RESULTS INPUT'!$I:$I,$A309,'RESULTS INPUT'!$C:$C,P$4)*(IF($D309="Y",2,1)))*(IF($E309=P$4,2,1))</f>
        <v>0</v>
      </c>
      <c r="Q309" s="86">
        <f>(SUMIFS('RESULTS INPUT'!$AI:$AI,'RESULTS INPUT'!$I:$I,$A309,'RESULTS INPUT'!$C:$C,Q$4)*(IF($D309="Y",2,1)))*(IF($E309=Q$4,2,1))</f>
        <v>0</v>
      </c>
      <c r="R309" s="86">
        <f>(SUMIFS('RESULTS INPUT'!$AI:$AI,'RESULTS INPUT'!$I:$I,$A309,'RESULTS INPUT'!$C:$C,R$4)*(IF($D309="Y",2,1)))*(IF($E309=R$4,2,1))</f>
        <v>0</v>
      </c>
      <c r="S309" s="86">
        <f>(SUMIFS('RESULTS INPUT'!$AI:$AI,'RESULTS INPUT'!$I:$I,$A309,'RESULTS INPUT'!$C:$C,S$4)*(IF($D309="Y",2,1)))*(IF($E309=S$4,2,1))</f>
        <v>0</v>
      </c>
      <c r="T309" s="87">
        <f t="shared" si="121"/>
        <v>0</v>
      </c>
      <c r="U309" s="47">
        <f t="shared" si="120"/>
        <v>31</v>
      </c>
    </row>
    <row r="310" spans="1:21" ht="15.75" thickBot="1" x14ac:dyDescent="0.3">
      <c r="A310" s="38" t="str">
        <f>A303&amp;" - TOTAL SCORE"</f>
        <v xml:space="preserve"> -  - TOTAL SCORE</v>
      </c>
      <c r="B310" s="39"/>
      <c r="C310" s="39"/>
      <c r="D310" s="39"/>
      <c r="E310" s="39"/>
      <c r="G310" s="88">
        <f>SUM(G305:G309)</f>
        <v>0</v>
      </c>
      <c r="H310" s="88">
        <f t="shared" ref="H310:T310" si="123">SUM(H305:H309)</f>
        <v>0</v>
      </c>
      <c r="I310" s="88">
        <f t="shared" si="123"/>
        <v>0</v>
      </c>
      <c r="J310" s="88">
        <f t="shared" si="123"/>
        <v>0</v>
      </c>
      <c r="K310" s="88">
        <f t="shared" si="123"/>
        <v>0</v>
      </c>
      <c r="L310" s="88">
        <f t="shared" si="123"/>
        <v>0</v>
      </c>
      <c r="M310" s="88">
        <f t="shared" si="123"/>
        <v>0</v>
      </c>
      <c r="N310" s="88">
        <f t="shared" si="123"/>
        <v>0</v>
      </c>
      <c r="O310" s="88">
        <f t="shared" si="123"/>
        <v>0</v>
      </c>
      <c r="P310" s="88">
        <f t="shared" si="123"/>
        <v>0</v>
      </c>
      <c r="Q310" s="88">
        <f t="shared" si="123"/>
        <v>0</v>
      </c>
      <c r="R310" s="88">
        <f t="shared" si="123"/>
        <v>0</v>
      </c>
      <c r="S310" s="88">
        <f t="shared" si="123"/>
        <v>0</v>
      </c>
      <c r="T310" s="89">
        <f t="shared" si="123"/>
        <v>0</v>
      </c>
      <c r="U310" s="47">
        <f t="shared" si="120"/>
        <v>31</v>
      </c>
    </row>
    <row r="311" spans="1:21" ht="15.75" thickTop="1" x14ac:dyDescent="0.25"/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840E0-0D4C-4062-9BF2-5DBDC7E081E4}">
  <sheetPr>
    <tabColor theme="7" tint="-0.249977111117893"/>
  </sheetPr>
  <dimension ref="A1"/>
  <sheetViews>
    <sheetView workbookViewId="0">
      <selection activeCell="H13" sqref="H1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9E9D8-1D3C-4C37-87D0-AA6C147462BE}">
  <sheetPr>
    <tabColor theme="7" tint="0.79998168889431442"/>
  </sheetPr>
  <dimension ref="A1:M32"/>
  <sheetViews>
    <sheetView showGridLines="0" zoomScale="85" zoomScaleNormal="85" workbookViewId="0">
      <selection activeCell="H13" sqref="H13"/>
    </sheetView>
  </sheetViews>
  <sheetFormatPr defaultRowHeight="15" x14ac:dyDescent="0.25"/>
  <cols>
    <col min="1" max="1" width="8.42578125" customWidth="1"/>
    <col min="3" max="3" width="4.7109375" customWidth="1"/>
    <col min="4" max="4" width="7.7109375" customWidth="1"/>
    <col min="5" max="5" width="5" bestFit="1" customWidth="1"/>
    <col min="6" max="6" width="32.42578125" customWidth="1"/>
    <col min="8" max="8" width="13.140625" customWidth="1"/>
    <col min="10" max="10" width="10.7109375" bestFit="1" customWidth="1"/>
  </cols>
  <sheetData>
    <row r="1" spans="1:13" x14ac:dyDescent="0.25">
      <c r="A1" s="70" t="s">
        <v>127</v>
      </c>
      <c r="B1" s="10"/>
      <c r="C1" s="10"/>
      <c r="D1" s="10"/>
      <c r="E1" s="10"/>
      <c r="F1" s="2"/>
      <c r="G1" s="10"/>
      <c r="H1" s="10"/>
    </row>
    <row r="3" spans="1:13" x14ac:dyDescent="0.25">
      <c r="A3" s="52" t="s">
        <v>59</v>
      </c>
      <c r="B3" s="53" t="s">
        <v>37</v>
      </c>
      <c r="C3" s="52" t="s">
        <v>60</v>
      </c>
      <c r="D3" s="52" t="s">
        <v>17</v>
      </c>
      <c r="E3" s="52" t="s">
        <v>36</v>
      </c>
      <c r="F3" s="52" t="s">
        <v>47</v>
      </c>
      <c r="G3" s="52" t="s">
        <v>48</v>
      </c>
      <c r="H3" s="52" t="s">
        <v>58</v>
      </c>
    </row>
    <row r="4" spans="1:13" x14ac:dyDescent="0.25">
      <c r="A4" s="60">
        <v>0</v>
      </c>
      <c r="B4" s="3" t="s">
        <v>68</v>
      </c>
      <c r="C4" s="3" t="s">
        <v>68</v>
      </c>
      <c r="D4" s="61" t="s">
        <v>68</v>
      </c>
      <c r="E4" s="3" t="s">
        <v>68</v>
      </c>
      <c r="F4" s="62" t="s">
        <v>68</v>
      </c>
      <c r="G4" s="3" t="s">
        <v>68</v>
      </c>
      <c r="H4" s="63" t="s">
        <v>68</v>
      </c>
      <c r="J4" s="7"/>
      <c r="M4" s="9"/>
    </row>
    <row r="5" spans="1:13" x14ac:dyDescent="0.25">
      <c r="A5" s="60">
        <v>1</v>
      </c>
      <c r="B5" s="3" t="str">
        <f>IF(LEN(A5)=1,"Wk0"&amp;A5,"WK"&amp;A5)</f>
        <v>Wk01</v>
      </c>
      <c r="C5" s="3" t="str">
        <f>VLOOKUP(WEEKDAY($D5),LISTS!$J$2:$K$8,2,FALSE)</f>
        <v>Sat</v>
      </c>
      <c r="D5" s="61">
        <v>45031</v>
      </c>
      <c r="E5" s="3">
        <v>2023</v>
      </c>
      <c r="F5" s="62" t="s">
        <v>143</v>
      </c>
      <c r="G5" s="3" t="s">
        <v>49</v>
      </c>
      <c r="H5" s="63" t="s">
        <v>31</v>
      </c>
      <c r="J5" s="7"/>
      <c r="M5" s="9"/>
    </row>
    <row r="6" spans="1:13" x14ac:dyDescent="0.25">
      <c r="A6" s="64">
        <f>A5+1</f>
        <v>2</v>
      </c>
      <c r="B6" s="4" t="str">
        <f t="shared" ref="B6:B31" si="0">IF(LEN(A6)=1,"Wk0"&amp;A6,"WK"&amp;A6)</f>
        <v>Wk02</v>
      </c>
      <c r="C6" s="4" t="str">
        <f>VLOOKUP(WEEKDAY($D6),LISTS!$J$2:$K$8,2,FALSE)</f>
        <v>Sun</v>
      </c>
      <c r="D6" s="59">
        <v>45039</v>
      </c>
      <c r="E6" s="4">
        <v>2023</v>
      </c>
      <c r="F6" s="5" t="s">
        <v>53</v>
      </c>
      <c r="G6" s="4" t="s">
        <v>49</v>
      </c>
      <c r="H6" s="58" t="s">
        <v>31</v>
      </c>
      <c r="J6" s="7"/>
      <c r="M6" s="9"/>
    </row>
    <row r="7" spans="1:13" x14ac:dyDescent="0.25">
      <c r="A7" s="64">
        <f t="shared" ref="A7:A31" si="1">A6+1</f>
        <v>3</v>
      </c>
      <c r="B7" s="4" t="str">
        <f t="shared" si="0"/>
        <v>Wk03</v>
      </c>
      <c r="C7" s="4" t="str">
        <f>VLOOKUP(WEEKDAY($D7),LISTS!$J$2:$K$8,2,FALSE)</f>
        <v>Sun</v>
      </c>
      <c r="D7" s="59">
        <v>45046</v>
      </c>
      <c r="E7" s="4">
        <v>2023</v>
      </c>
      <c r="F7" s="5" t="s">
        <v>144</v>
      </c>
      <c r="G7" s="4" t="s">
        <v>49</v>
      </c>
      <c r="H7" s="58" t="s">
        <v>31</v>
      </c>
      <c r="J7" s="7"/>
      <c r="M7" s="9"/>
    </row>
    <row r="8" spans="1:13" ht="15.75" x14ac:dyDescent="0.25">
      <c r="A8" s="64">
        <f t="shared" si="1"/>
        <v>4</v>
      </c>
      <c r="B8" s="4" t="str">
        <f t="shared" si="0"/>
        <v>Wk04</v>
      </c>
      <c r="C8" s="4" t="str">
        <f>VLOOKUP(WEEKDAY($D8),LISTS!$J$2:$K$8,2,FALSE)</f>
        <v>Sun</v>
      </c>
      <c r="D8" s="59">
        <v>45053</v>
      </c>
      <c r="E8" s="4">
        <v>2023</v>
      </c>
      <c r="F8" s="5" t="s">
        <v>56</v>
      </c>
      <c r="G8" s="4" t="s">
        <v>49</v>
      </c>
      <c r="H8" s="58" t="s">
        <v>31</v>
      </c>
      <c r="J8" s="7"/>
      <c r="M8" s="8"/>
    </row>
    <row r="9" spans="1:13" x14ac:dyDescent="0.25">
      <c r="A9" s="64">
        <f t="shared" si="1"/>
        <v>5</v>
      </c>
      <c r="B9" s="4" t="str">
        <f t="shared" si="0"/>
        <v>Wk05</v>
      </c>
      <c r="C9" s="4" t="str">
        <f>VLOOKUP(WEEKDAY($D9),LISTS!$J$2:$K$8,2,FALSE)</f>
        <v>Sun</v>
      </c>
      <c r="D9" s="59">
        <v>45060</v>
      </c>
      <c r="E9" s="4">
        <v>2023</v>
      </c>
      <c r="F9" s="5" t="s">
        <v>52</v>
      </c>
      <c r="G9" s="4" t="s">
        <v>50</v>
      </c>
      <c r="H9" s="58" t="s">
        <v>31</v>
      </c>
      <c r="J9" s="7"/>
      <c r="M9" s="9"/>
    </row>
    <row r="10" spans="1:13" ht="15.75" x14ac:dyDescent="0.25">
      <c r="A10" s="64">
        <f t="shared" si="1"/>
        <v>6</v>
      </c>
      <c r="B10" s="4" t="str">
        <f t="shared" si="0"/>
        <v>Wk06</v>
      </c>
      <c r="C10" s="4" t="str">
        <f>VLOOKUP(WEEKDAY($D10),LISTS!$J$2:$K$8,2,FALSE)</f>
        <v>Sun</v>
      </c>
      <c r="D10" s="59">
        <v>45067</v>
      </c>
      <c r="E10" s="4">
        <v>2023</v>
      </c>
      <c r="F10" s="5" t="s">
        <v>145</v>
      </c>
      <c r="G10" s="4" t="s">
        <v>50</v>
      </c>
      <c r="H10" s="58" t="s">
        <v>45</v>
      </c>
      <c r="J10" s="7"/>
      <c r="M10" s="8"/>
    </row>
    <row r="11" spans="1:13" x14ac:dyDescent="0.25">
      <c r="A11" s="64">
        <f t="shared" si="1"/>
        <v>7</v>
      </c>
      <c r="B11" s="4" t="str">
        <f t="shared" si="0"/>
        <v>Wk07</v>
      </c>
      <c r="C11" s="4" t="str">
        <f>VLOOKUP(WEEKDAY($D11),LISTS!$J$2:$K$8,2,FALSE)</f>
        <v>Sun</v>
      </c>
      <c r="D11" s="59">
        <v>45074</v>
      </c>
      <c r="E11" s="4">
        <v>2023</v>
      </c>
      <c r="F11" s="5" t="s">
        <v>53</v>
      </c>
      <c r="G11" s="4" t="s">
        <v>50</v>
      </c>
      <c r="H11" s="58" t="s">
        <v>45</v>
      </c>
      <c r="J11" s="7"/>
      <c r="M11" s="9"/>
    </row>
    <row r="12" spans="1:13" ht="15.75" x14ac:dyDescent="0.25">
      <c r="A12" s="64">
        <f t="shared" si="1"/>
        <v>8</v>
      </c>
      <c r="B12" s="4" t="str">
        <f t="shared" si="0"/>
        <v>Wk08</v>
      </c>
      <c r="C12" s="4" t="str">
        <f>VLOOKUP(WEEKDAY($D12),LISTS!$J$2:$K$8,2,FALSE)</f>
        <v>Sat</v>
      </c>
      <c r="D12" s="59">
        <v>45080</v>
      </c>
      <c r="E12" s="4">
        <v>2023</v>
      </c>
      <c r="F12" s="5" t="s">
        <v>146</v>
      </c>
      <c r="G12" s="4" t="s">
        <v>68</v>
      </c>
      <c r="H12" s="58" t="s">
        <v>45</v>
      </c>
      <c r="J12" s="7"/>
      <c r="M12" s="8"/>
    </row>
    <row r="13" spans="1:13" ht="15.75" x14ac:dyDescent="0.25">
      <c r="A13" s="64">
        <f t="shared" si="1"/>
        <v>9</v>
      </c>
      <c r="B13" s="4" t="str">
        <f t="shared" si="0"/>
        <v>Wk09</v>
      </c>
      <c r="C13" s="4" t="str">
        <f>VLOOKUP(WEEKDAY($D13),LISTS!$J$2:$K$8,2,FALSE)</f>
        <v>Sun</v>
      </c>
      <c r="D13" s="59">
        <v>45088</v>
      </c>
      <c r="E13" s="4">
        <v>2023</v>
      </c>
      <c r="F13" s="5" t="s">
        <v>54</v>
      </c>
      <c r="G13" s="4" t="s">
        <v>50</v>
      </c>
      <c r="H13" s="58" t="s">
        <v>45</v>
      </c>
      <c r="J13" s="7"/>
      <c r="M13" s="8"/>
    </row>
    <row r="14" spans="1:13" ht="15.75" x14ac:dyDescent="0.25">
      <c r="A14" s="64">
        <f t="shared" si="1"/>
        <v>10</v>
      </c>
      <c r="B14" s="4" t="str">
        <f t="shared" si="0"/>
        <v>WK10</v>
      </c>
      <c r="C14" s="4" t="str">
        <f>VLOOKUP(WEEKDAY($D14),LISTS!$J$2:$K$8,2,FALSE)</f>
        <v>Sat</v>
      </c>
      <c r="D14" s="59">
        <v>45094</v>
      </c>
      <c r="E14" s="4">
        <v>2023</v>
      </c>
      <c r="F14" s="5" t="s">
        <v>57</v>
      </c>
      <c r="G14" s="4" t="s">
        <v>50</v>
      </c>
      <c r="H14" s="58" t="s">
        <v>45</v>
      </c>
      <c r="J14" s="7"/>
      <c r="M14" s="8"/>
    </row>
    <row r="15" spans="1:13" x14ac:dyDescent="0.25">
      <c r="A15" s="64">
        <f t="shared" si="1"/>
        <v>11</v>
      </c>
      <c r="B15" s="4" t="str">
        <f t="shared" si="0"/>
        <v>WK11</v>
      </c>
      <c r="C15" s="4" t="str">
        <f>VLOOKUP(WEEKDAY($D15),LISTS!$J$2:$K$8,2,FALSE)</f>
        <v>Sun</v>
      </c>
      <c r="D15" s="59">
        <v>45102</v>
      </c>
      <c r="E15" s="4">
        <v>2023</v>
      </c>
      <c r="F15" s="5" t="s">
        <v>144</v>
      </c>
      <c r="G15" s="4" t="s">
        <v>50</v>
      </c>
      <c r="H15" s="58" t="s">
        <v>45</v>
      </c>
      <c r="J15" s="7"/>
      <c r="M15" s="9"/>
    </row>
    <row r="16" spans="1:13" ht="15.75" x14ac:dyDescent="0.25">
      <c r="A16" s="64">
        <f t="shared" si="1"/>
        <v>12</v>
      </c>
      <c r="B16" s="4" t="str">
        <f t="shared" si="0"/>
        <v>WK12</v>
      </c>
      <c r="C16" s="4" t="s">
        <v>65</v>
      </c>
      <c r="D16" s="59">
        <v>45108</v>
      </c>
      <c r="E16" s="4">
        <v>2023</v>
      </c>
      <c r="F16" s="5" t="s">
        <v>147</v>
      </c>
      <c r="G16" s="4" t="s">
        <v>50</v>
      </c>
      <c r="H16" s="58" t="s">
        <v>45</v>
      </c>
      <c r="J16" s="7"/>
      <c r="M16" s="8"/>
    </row>
    <row r="17" spans="1:13" x14ac:dyDescent="0.25">
      <c r="A17" s="64">
        <f t="shared" si="1"/>
        <v>13</v>
      </c>
      <c r="B17" s="4" t="str">
        <f t="shared" si="0"/>
        <v>WK13</v>
      </c>
      <c r="C17" s="4" t="s">
        <v>66</v>
      </c>
      <c r="D17" s="59">
        <v>45109</v>
      </c>
      <c r="E17" s="4">
        <v>2023</v>
      </c>
      <c r="F17" s="5" t="s">
        <v>148</v>
      </c>
      <c r="G17" s="4" t="s">
        <v>50</v>
      </c>
      <c r="H17" s="58" t="s">
        <v>45</v>
      </c>
      <c r="J17" s="7"/>
      <c r="M17" s="9"/>
    </row>
    <row r="18" spans="1:13" ht="15.75" x14ac:dyDescent="0.25">
      <c r="A18" s="64">
        <f t="shared" si="1"/>
        <v>14</v>
      </c>
      <c r="B18" s="4" t="str">
        <f t="shared" si="0"/>
        <v>WK14</v>
      </c>
      <c r="C18" s="4" t="str">
        <f>VLOOKUP(WEEKDAY($D18),LISTS!$J$2:$K$8,2,FALSE)</f>
        <v>Sun</v>
      </c>
      <c r="D18" s="59">
        <v>45116</v>
      </c>
      <c r="E18" s="4">
        <v>2023</v>
      </c>
      <c r="F18" s="5" t="s">
        <v>55</v>
      </c>
      <c r="G18" s="4" t="s">
        <v>50</v>
      </c>
      <c r="H18" s="58" t="s">
        <v>45</v>
      </c>
      <c r="J18" s="7"/>
      <c r="M18" s="8"/>
    </row>
    <row r="19" spans="1:13" ht="15.75" x14ac:dyDescent="0.25">
      <c r="A19" s="64">
        <f t="shared" si="1"/>
        <v>15</v>
      </c>
      <c r="B19" s="4" t="str">
        <f t="shared" si="0"/>
        <v>WK15</v>
      </c>
      <c r="C19" s="4" t="str">
        <f>VLOOKUP(WEEKDAY($D19),LISTS!$J$2:$K$8,2,FALSE)</f>
        <v>Sun</v>
      </c>
      <c r="D19" s="59">
        <v>45123</v>
      </c>
      <c r="E19" s="4">
        <v>2023</v>
      </c>
      <c r="F19" s="5" t="s">
        <v>54</v>
      </c>
      <c r="G19" s="4" t="s">
        <v>49</v>
      </c>
      <c r="H19" s="58" t="s">
        <v>45</v>
      </c>
      <c r="J19" s="7"/>
      <c r="M19" s="8"/>
    </row>
    <row r="20" spans="1:13" ht="15.75" x14ac:dyDescent="0.25">
      <c r="A20" s="64">
        <f t="shared" si="1"/>
        <v>16</v>
      </c>
      <c r="B20" s="4" t="str">
        <f t="shared" si="0"/>
        <v>WK16</v>
      </c>
      <c r="C20" s="4" t="str">
        <f>VLOOKUP(WEEKDAY($D20),LISTS!$J$2:$K$8,2,FALSE)</f>
        <v>Sat</v>
      </c>
      <c r="D20" s="59">
        <v>45129</v>
      </c>
      <c r="E20" s="4">
        <v>2023</v>
      </c>
      <c r="F20" s="5" t="s">
        <v>149</v>
      </c>
      <c r="G20" s="4" t="s">
        <v>50</v>
      </c>
      <c r="H20" s="58" t="s">
        <v>45</v>
      </c>
      <c r="J20" s="7"/>
      <c r="M20" s="8"/>
    </row>
    <row r="21" spans="1:13" x14ac:dyDescent="0.25">
      <c r="A21" s="64">
        <f t="shared" si="1"/>
        <v>17</v>
      </c>
      <c r="B21" s="4" t="str">
        <f t="shared" si="0"/>
        <v>WK17</v>
      </c>
      <c r="C21" s="4" t="str">
        <f>VLOOKUP(WEEKDAY($D21),LISTS!$J$2:$K$8,2,FALSE)</f>
        <v>Sat</v>
      </c>
      <c r="D21" s="59">
        <v>45136</v>
      </c>
      <c r="E21" s="4">
        <v>2023</v>
      </c>
      <c r="F21" s="5" t="s">
        <v>150</v>
      </c>
      <c r="G21" s="4" t="s">
        <v>49</v>
      </c>
      <c r="H21" s="58" t="s">
        <v>45</v>
      </c>
      <c r="J21" s="7"/>
      <c r="M21" s="9"/>
    </row>
    <row r="22" spans="1:13" ht="15.75" x14ac:dyDescent="0.25">
      <c r="A22" s="64">
        <f t="shared" si="1"/>
        <v>18</v>
      </c>
      <c r="B22" s="4" t="str">
        <f t="shared" si="0"/>
        <v>WK18</v>
      </c>
      <c r="C22" s="4" t="str">
        <f>VLOOKUP(WEEKDAY($D22),LISTS!$J$2:$K$8,2,FALSE)</f>
        <v>Sat</v>
      </c>
      <c r="D22" s="59">
        <v>45143</v>
      </c>
      <c r="E22" s="4">
        <v>2023</v>
      </c>
      <c r="F22" s="5" t="s">
        <v>146</v>
      </c>
      <c r="G22" s="4" t="s">
        <v>68</v>
      </c>
      <c r="H22" s="58" t="s">
        <v>45</v>
      </c>
      <c r="J22" s="7"/>
      <c r="M22" s="8"/>
    </row>
    <row r="23" spans="1:13" ht="15.75" x14ac:dyDescent="0.25">
      <c r="A23" s="64">
        <f t="shared" si="1"/>
        <v>19</v>
      </c>
      <c r="B23" s="4" t="str">
        <f t="shared" si="0"/>
        <v>WK19</v>
      </c>
      <c r="C23" s="4" t="str">
        <f>VLOOKUP(WEEKDAY($D23),LISTS!$J$2:$K$8,2,FALSE)</f>
        <v>Sun</v>
      </c>
      <c r="D23" s="59">
        <v>45151</v>
      </c>
      <c r="E23" s="4">
        <v>2023</v>
      </c>
      <c r="F23" s="5" t="s">
        <v>56</v>
      </c>
      <c r="G23" s="4" t="s">
        <v>50</v>
      </c>
      <c r="H23" s="58" t="s">
        <v>45</v>
      </c>
      <c r="J23" s="7"/>
      <c r="M23" s="8"/>
    </row>
    <row r="24" spans="1:13" ht="15.75" x14ac:dyDescent="0.25">
      <c r="A24" s="64">
        <f t="shared" si="1"/>
        <v>20</v>
      </c>
      <c r="B24" s="4" t="str">
        <f t="shared" si="0"/>
        <v>WK20</v>
      </c>
      <c r="C24" s="4" t="str">
        <f>VLOOKUP(WEEKDAY($D24),LISTS!$J$2:$K$8,2,FALSE)</f>
        <v>Sat</v>
      </c>
      <c r="D24" s="59">
        <v>45157</v>
      </c>
      <c r="E24" s="4">
        <v>2023</v>
      </c>
      <c r="F24" s="5" t="s">
        <v>57</v>
      </c>
      <c r="G24" s="4" t="s">
        <v>49</v>
      </c>
      <c r="H24" s="58" t="s">
        <v>45</v>
      </c>
      <c r="J24" s="7"/>
      <c r="M24" s="8"/>
    </row>
    <row r="25" spans="1:13" ht="15.75" x14ac:dyDescent="0.25">
      <c r="A25" s="64">
        <f t="shared" si="1"/>
        <v>21</v>
      </c>
      <c r="B25" s="4" t="str">
        <f t="shared" si="0"/>
        <v>WK21</v>
      </c>
      <c r="C25" s="4" t="str">
        <f>VLOOKUP(WEEKDAY($D25),LISTS!$J$2:$K$8,2,FALSE)</f>
        <v>Sat</v>
      </c>
      <c r="D25" s="59">
        <v>45164</v>
      </c>
      <c r="E25" s="4">
        <v>2023</v>
      </c>
      <c r="F25" s="5" t="s">
        <v>146</v>
      </c>
      <c r="G25" s="4" t="s">
        <v>68</v>
      </c>
      <c r="H25" s="58" t="s">
        <v>45</v>
      </c>
      <c r="J25" s="7"/>
      <c r="M25" s="8"/>
    </row>
    <row r="26" spans="1:13" ht="15.75" x14ac:dyDescent="0.25">
      <c r="A26" s="64">
        <f t="shared" si="1"/>
        <v>22</v>
      </c>
      <c r="B26" s="4" t="str">
        <f t="shared" si="0"/>
        <v>WK22</v>
      </c>
      <c r="C26" s="4" t="str">
        <f>VLOOKUP(WEEKDAY($D26),LISTS!$J$2:$K$8,2,FALSE)</f>
        <v>Sun</v>
      </c>
      <c r="D26" s="59">
        <v>45172</v>
      </c>
      <c r="E26" s="4">
        <v>2023</v>
      </c>
      <c r="F26" s="5" t="s">
        <v>52</v>
      </c>
      <c r="G26" s="4" t="s">
        <v>49</v>
      </c>
      <c r="H26" s="58" t="s">
        <v>45</v>
      </c>
      <c r="J26" s="7"/>
      <c r="M26" s="8"/>
    </row>
    <row r="27" spans="1:13" x14ac:dyDescent="0.25">
      <c r="A27" s="64">
        <f t="shared" si="1"/>
        <v>23</v>
      </c>
      <c r="B27" s="4" t="str">
        <f t="shared" si="0"/>
        <v>WK23</v>
      </c>
      <c r="C27" s="4" t="str">
        <f>VLOOKUP(WEEKDAY($D27),LISTS!$J$2:$K$8,2,FALSE)</f>
        <v>Sun</v>
      </c>
      <c r="D27" s="59">
        <v>45179</v>
      </c>
      <c r="E27" s="4">
        <v>2023</v>
      </c>
      <c r="F27" s="5" t="s">
        <v>55</v>
      </c>
      <c r="G27" s="4" t="s">
        <v>49</v>
      </c>
      <c r="H27" s="58" t="s">
        <v>45</v>
      </c>
      <c r="J27" s="7"/>
      <c r="M27" s="9"/>
    </row>
    <row r="28" spans="1:13" x14ac:dyDescent="0.25">
      <c r="A28" s="64">
        <f t="shared" si="1"/>
        <v>24</v>
      </c>
      <c r="B28" s="4" t="str">
        <f t="shared" si="0"/>
        <v>WK24</v>
      </c>
      <c r="C28" s="4" t="str">
        <f>VLOOKUP(WEEKDAY($D28),LISTS!$J$2:$K$8,2,FALSE)</f>
        <v>Sun</v>
      </c>
      <c r="D28" s="59">
        <v>45186</v>
      </c>
      <c r="E28" s="4">
        <v>2023</v>
      </c>
      <c r="F28" s="5" t="s">
        <v>51</v>
      </c>
      <c r="G28" s="4" t="s">
        <v>50</v>
      </c>
      <c r="H28" s="58" t="s">
        <v>45</v>
      </c>
      <c r="J28" s="7"/>
      <c r="M28" s="9"/>
    </row>
    <row r="29" spans="1:13" x14ac:dyDescent="0.25">
      <c r="A29" s="64">
        <f t="shared" si="1"/>
        <v>25</v>
      </c>
      <c r="B29" s="4" t="str">
        <f t="shared" si="0"/>
        <v>WK25</v>
      </c>
      <c r="C29" s="4" t="str">
        <f>VLOOKUP(WEEKDAY($D29),LISTS!$J$2:$K$8,2,FALSE)</f>
        <v>Sun</v>
      </c>
      <c r="D29" s="59">
        <v>45193</v>
      </c>
      <c r="E29" s="4">
        <v>2023</v>
      </c>
      <c r="F29" s="5" t="s">
        <v>51</v>
      </c>
      <c r="G29" s="4" t="s">
        <v>49</v>
      </c>
      <c r="H29" s="58" t="s">
        <v>45</v>
      </c>
      <c r="J29" s="7"/>
      <c r="M29" s="9"/>
    </row>
    <row r="30" spans="1:13" x14ac:dyDescent="0.25">
      <c r="A30" s="64">
        <f t="shared" si="1"/>
        <v>26</v>
      </c>
      <c r="B30" s="4" t="str">
        <f t="shared" si="0"/>
        <v>WK26</v>
      </c>
      <c r="C30" s="4" t="str">
        <f>VLOOKUP(WEEKDAY($D30),LISTS!$J$2:$K$8,2,FALSE)</f>
        <v>Sun</v>
      </c>
      <c r="D30" s="59">
        <f>D29+7</f>
        <v>45200</v>
      </c>
      <c r="E30" s="4">
        <v>2023</v>
      </c>
      <c r="F30" s="5" t="s">
        <v>146</v>
      </c>
      <c r="G30" s="4" t="s">
        <v>151</v>
      </c>
      <c r="H30" s="58" t="s">
        <v>45</v>
      </c>
      <c r="J30" s="7"/>
      <c r="M30" s="9"/>
    </row>
    <row r="31" spans="1:13" ht="15.75" x14ac:dyDescent="0.25">
      <c r="A31" s="64">
        <f t="shared" si="1"/>
        <v>27</v>
      </c>
      <c r="B31" s="4" t="str">
        <f t="shared" si="0"/>
        <v>WK27</v>
      </c>
      <c r="C31" s="4" t="str">
        <f>VLOOKUP(WEEKDAY($D31),LISTS!$J$2:$K$8,2,FALSE)</f>
        <v>Sun</v>
      </c>
      <c r="D31" s="59">
        <f>D30+7</f>
        <v>45207</v>
      </c>
      <c r="E31" s="4">
        <v>2023</v>
      </c>
      <c r="F31" s="5" t="s">
        <v>146</v>
      </c>
      <c r="G31" s="4" t="s">
        <v>68</v>
      </c>
      <c r="H31" s="58" t="s">
        <v>45</v>
      </c>
      <c r="J31" s="7"/>
      <c r="M31" s="8"/>
    </row>
    <row r="32" spans="1:13" x14ac:dyDescent="0.25">
      <c r="J32" s="7"/>
    </row>
  </sheetData>
  <autoFilter ref="B3:G32" xr:uid="{A7A9E9D8-1D3C-4C37-87D0-AA6C147462BE}"/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BDF24A-DC93-4613-B01D-D0908F99BDED}">
          <x14:formula1>
            <xm:f>LISTS!$G$1:$G$10</xm:f>
          </x14:formula1>
          <xm:sqref>H4:H35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1D9C-FB77-40E7-B89F-2DD91D16BC1C}">
  <sheetPr>
    <tabColor theme="7" tint="0.79998168889431442"/>
  </sheetPr>
  <dimension ref="A1:AN39"/>
  <sheetViews>
    <sheetView showGridLines="0" zoomScale="85" zoomScaleNormal="85" workbookViewId="0">
      <pane xSplit="2" ySplit="4" topLeftCell="C5" activePane="bottomRight" state="frozen"/>
      <selection activeCell="H13" sqref="H13"/>
      <selection pane="topRight" activeCell="H13" sqref="H13"/>
      <selection pane="bottomLeft" activeCell="H13" sqref="H13"/>
      <selection pane="bottomRight" activeCell="H13" sqref="H13"/>
    </sheetView>
  </sheetViews>
  <sheetFormatPr defaultRowHeight="15" outlineLevelCol="1" x14ac:dyDescent="0.25"/>
  <cols>
    <col min="1" max="1" width="7.28515625" style="50" customWidth="1"/>
    <col min="2" max="2" width="28.5703125" customWidth="1"/>
    <col min="3" max="3" width="14.28515625" customWidth="1"/>
    <col min="4" max="4" width="2.28515625" customWidth="1"/>
    <col min="5" max="5" width="15.5703125" customWidth="1"/>
    <col min="6" max="6" width="9.5703125" hidden="1" customWidth="1" outlineLevel="1"/>
    <col min="7" max="7" width="2.28515625" customWidth="1" collapsed="1"/>
    <col min="8" max="8" width="15.5703125" customWidth="1"/>
    <col min="9" max="9" width="15.5703125" hidden="1" customWidth="1" outlineLevel="1"/>
    <col min="10" max="10" width="2.28515625" customWidth="1" collapsed="1"/>
    <col min="11" max="11" width="15.5703125" customWidth="1"/>
    <col min="12" max="12" width="9.5703125" hidden="1" customWidth="1" outlineLevel="1"/>
    <col min="13" max="13" width="2.28515625" customWidth="1" collapsed="1"/>
    <col min="14" max="14" width="15.5703125" customWidth="1"/>
    <col min="15" max="15" width="15.5703125" hidden="1" customWidth="1" outlineLevel="1"/>
    <col min="16" max="16" width="2.28515625" customWidth="1" collapsed="1"/>
    <col min="22" max="22" width="2.28515625" customWidth="1"/>
    <col min="28" max="28" width="2.7109375" hidden="1" customWidth="1" outlineLevel="1"/>
    <col min="29" max="33" width="9.140625" hidden="1" customWidth="1" outlineLevel="1"/>
    <col min="34" max="34" width="2.28515625" hidden="1" customWidth="1" outlineLevel="1"/>
    <col min="35" max="39" width="9.140625" hidden="1" customWidth="1" outlineLevel="1"/>
    <col min="40" max="40" width="9.140625" collapsed="1"/>
  </cols>
  <sheetData>
    <row r="1" spans="1:39" x14ac:dyDescent="0.25">
      <c r="A1" s="70" t="s">
        <v>125</v>
      </c>
      <c r="B1" s="10"/>
      <c r="C1" s="10"/>
      <c r="D1" s="10"/>
      <c r="E1" s="10"/>
      <c r="F1" s="10"/>
      <c r="G1" s="2"/>
      <c r="H1" s="10"/>
      <c r="I1" s="10"/>
      <c r="J1" s="10"/>
      <c r="K1" s="2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3" spans="1:39" x14ac:dyDescent="0.25">
      <c r="Q3" s="65" t="s">
        <v>112</v>
      </c>
      <c r="R3" s="65"/>
      <c r="S3" s="65"/>
      <c r="T3" s="65"/>
      <c r="U3" s="65"/>
      <c r="W3" s="65" t="s">
        <v>113</v>
      </c>
      <c r="X3" s="65"/>
      <c r="Y3" s="65"/>
      <c r="Z3" s="65"/>
      <c r="AA3" s="65"/>
      <c r="AC3" s="65" t="s">
        <v>112</v>
      </c>
      <c r="AD3" s="65"/>
      <c r="AE3" s="65"/>
      <c r="AF3" s="65"/>
      <c r="AG3" s="65"/>
      <c r="AI3" s="65" t="s">
        <v>113</v>
      </c>
      <c r="AJ3" s="65"/>
      <c r="AK3" s="65"/>
      <c r="AL3" s="65"/>
      <c r="AM3" s="65"/>
    </row>
    <row r="4" spans="1:39" x14ac:dyDescent="0.25">
      <c r="A4" s="51" t="s">
        <v>99</v>
      </c>
      <c r="B4" s="52" t="s">
        <v>130</v>
      </c>
      <c r="C4" s="52" t="s">
        <v>131</v>
      </c>
      <c r="D4" s="52"/>
      <c r="E4" s="53" t="s">
        <v>100</v>
      </c>
      <c r="F4" s="53" t="s">
        <v>76</v>
      </c>
      <c r="G4" s="52"/>
      <c r="H4" s="53" t="s">
        <v>104</v>
      </c>
      <c r="I4" s="53" t="s">
        <v>101</v>
      </c>
      <c r="J4" s="52"/>
      <c r="K4" s="53" t="s">
        <v>103</v>
      </c>
      <c r="L4" s="53" t="s">
        <v>76</v>
      </c>
      <c r="M4" s="52"/>
      <c r="N4" s="53" t="s">
        <v>105</v>
      </c>
      <c r="O4" s="53" t="s">
        <v>106</v>
      </c>
      <c r="P4" s="52"/>
      <c r="Q4" s="51" t="s">
        <v>107</v>
      </c>
      <c r="R4" s="51" t="s">
        <v>108</v>
      </c>
      <c r="S4" s="51" t="s">
        <v>109</v>
      </c>
      <c r="T4" s="51" t="s">
        <v>110</v>
      </c>
      <c r="U4" s="51" t="s">
        <v>111</v>
      </c>
      <c r="V4" s="52"/>
      <c r="W4" s="51" t="s">
        <v>107</v>
      </c>
      <c r="X4" s="51" t="s">
        <v>108</v>
      </c>
      <c r="Y4" s="51" t="s">
        <v>109</v>
      </c>
      <c r="Z4" s="51" t="s">
        <v>110</v>
      </c>
      <c r="AA4" s="51" t="s">
        <v>111</v>
      </c>
      <c r="AC4" s="53" t="s">
        <v>114</v>
      </c>
      <c r="AD4" s="53" t="s">
        <v>115</v>
      </c>
      <c r="AE4" s="53" t="s">
        <v>116</v>
      </c>
      <c r="AF4" s="53" t="s">
        <v>117</v>
      </c>
      <c r="AG4" s="53" t="s">
        <v>118</v>
      </c>
      <c r="AH4" s="52"/>
      <c r="AI4" s="53" t="s">
        <v>114</v>
      </c>
      <c r="AJ4" s="53" t="s">
        <v>115</v>
      </c>
      <c r="AK4" s="53" t="s">
        <v>116</v>
      </c>
      <c r="AL4" s="53" t="s">
        <v>117</v>
      </c>
      <c r="AM4" s="53" t="s">
        <v>118</v>
      </c>
    </row>
    <row r="5" spans="1:39" x14ac:dyDescent="0.25">
      <c r="A5" s="54">
        <v>1</v>
      </c>
      <c r="B5" s="55" t="s">
        <v>152</v>
      </c>
      <c r="C5" s="55" t="s">
        <v>16</v>
      </c>
      <c r="E5" s="55" t="s">
        <v>0</v>
      </c>
      <c r="F5" s="56">
        <f>_xlfn.XLOOKUP($E5,LISTS!$B$3:$B$39,LISTS!$A$3:$A$39,0)</f>
        <v>1</v>
      </c>
      <c r="H5" s="66" t="s">
        <v>54</v>
      </c>
      <c r="I5" s="56" t="str">
        <f>_xlfn.XLOOKUP($H5,'FIXTURES INPUT'!$F$4:$F$35,'FIXTURES INPUT'!$B$4:$B$35,0)</f>
        <v>Wk09</v>
      </c>
      <c r="K5" s="55" t="s">
        <v>68</v>
      </c>
      <c r="L5" s="56">
        <f>_xlfn.XLOOKUP($K5,LISTS!$B$3:$B$39,LISTS!$A$3:$A$39,0)</f>
        <v>0</v>
      </c>
      <c r="N5" s="55" t="s">
        <v>68</v>
      </c>
      <c r="O5" s="56" t="str">
        <f>_xlfn.XLOOKUP($N5,'FIXTURES INPUT'!$F$4:$F$35,'FIXTURES INPUT'!$B$4:$B$35,0)</f>
        <v xml:space="preserve"> - </v>
      </c>
      <c r="Q5" s="58" t="s">
        <v>0</v>
      </c>
      <c r="R5" s="58" t="s">
        <v>6</v>
      </c>
      <c r="S5" s="58" t="s">
        <v>9</v>
      </c>
      <c r="T5" s="58" t="s">
        <v>4</v>
      </c>
      <c r="U5" s="58" t="s">
        <v>7</v>
      </c>
      <c r="W5" s="58" t="s">
        <v>68</v>
      </c>
      <c r="X5" s="58" t="s">
        <v>68</v>
      </c>
      <c r="Y5" s="58" t="s">
        <v>68</v>
      </c>
      <c r="Z5" s="58" t="s">
        <v>68</v>
      </c>
      <c r="AA5" s="58" t="s">
        <v>68</v>
      </c>
      <c r="AC5" s="56">
        <f>_xlfn.XLOOKUP($Q5,LISTS!$B$3:$B$39,LISTS!$A$3:$A$39,0)</f>
        <v>1</v>
      </c>
      <c r="AD5" s="56">
        <f>_xlfn.XLOOKUP($R5,LISTS!$B$3:$B$39,LISTS!$A$3:$A$39,0)</f>
        <v>6</v>
      </c>
      <c r="AE5" s="56">
        <f>_xlfn.XLOOKUP($S5,LISTS!$B$3:$B$39,LISTS!$A$3:$A$39,0)</f>
        <v>12</v>
      </c>
      <c r="AF5" s="56">
        <f>_xlfn.XLOOKUP($T5,LISTS!$B$3:$B$39,LISTS!$A$3:$A$39,0)</f>
        <v>7</v>
      </c>
      <c r="AG5" s="56">
        <f>_xlfn.XLOOKUP($U5,LISTS!$B$3:$B$39,LISTS!$A$3:$A$39,0)</f>
        <v>8</v>
      </c>
      <c r="AI5" s="56">
        <f>_xlfn.XLOOKUP(W5,LISTS!$B$3:$B$39,LISTS!$A$3:$A$39,0)</f>
        <v>0</v>
      </c>
      <c r="AJ5" s="56">
        <f>_xlfn.XLOOKUP(X5,LISTS!$B$3:$B$39,LISTS!$A$3:$A$39,0)</f>
        <v>0</v>
      </c>
      <c r="AK5" s="56">
        <f>_xlfn.XLOOKUP(Y5,LISTS!$B$3:$B$39,LISTS!$A$3:$A$39,0)</f>
        <v>0</v>
      </c>
      <c r="AL5" s="56">
        <f>_xlfn.XLOOKUP(Z5,LISTS!$B$3:$B$39,LISTS!$A$3:$A$39,0)</f>
        <v>0</v>
      </c>
      <c r="AM5" s="56">
        <f>_xlfn.XLOOKUP(AA5,LISTS!$B$3:$B$39,LISTS!$A$3:$A$39,0)</f>
        <v>0</v>
      </c>
    </row>
    <row r="6" spans="1:39" x14ac:dyDescent="0.25">
      <c r="A6" s="57">
        <f>A5+1</f>
        <v>2</v>
      </c>
      <c r="B6" s="58" t="s">
        <v>153</v>
      </c>
      <c r="C6" s="58" t="s">
        <v>154</v>
      </c>
      <c r="E6" s="58" t="s">
        <v>155</v>
      </c>
      <c r="F6" s="4">
        <f>_xlfn.XLOOKUP($E6,LISTS!$B$3:$B$39,LISTS!$A$3:$A$39,0)</f>
        <v>19</v>
      </c>
      <c r="H6" s="58" t="s">
        <v>53</v>
      </c>
      <c r="I6" s="4" t="str">
        <f>_xlfn.XLOOKUP($H6,'FIXTURES INPUT'!$F$4:$F$35,'FIXTURES INPUT'!$B$4:$B$35,0)</f>
        <v>Wk02</v>
      </c>
      <c r="K6" s="58" t="s">
        <v>68</v>
      </c>
      <c r="L6" s="4">
        <f>_xlfn.XLOOKUP($K6,LISTS!$B$3:$B$39,LISTS!$A$3:$A$39,0)</f>
        <v>0</v>
      </c>
      <c r="N6" s="58" t="s">
        <v>68</v>
      </c>
      <c r="O6" s="4" t="str">
        <f>_xlfn.XLOOKUP($N6,'FIXTURES INPUT'!$F$4:$F$35,'FIXTURES INPUT'!$B$4:$B$35,0)</f>
        <v xml:space="preserve"> - </v>
      </c>
      <c r="Q6" s="58" t="s">
        <v>1</v>
      </c>
      <c r="R6" s="58" t="s">
        <v>2</v>
      </c>
      <c r="S6" s="58" t="s">
        <v>9</v>
      </c>
      <c r="T6" s="58" t="s">
        <v>4</v>
      </c>
      <c r="U6" s="58" t="s">
        <v>155</v>
      </c>
      <c r="W6" s="58" t="s">
        <v>68</v>
      </c>
      <c r="X6" s="58" t="s">
        <v>68</v>
      </c>
      <c r="Y6" s="58" t="s">
        <v>68</v>
      </c>
      <c r="Z6" s="58" t="s">
        <v>68</v>
      </c>
      <c r="AA6" s="58" t="s">
        <v>68</v>
      </c>
      <c r="AC6" s="4">
        <f>_xlfn.XLOOKUP($Q6,LISTS!$B$3:$B$39,LISTS!$A$3:$A$39,0)</f>
        <v>2</v>
      </c>
      <c r="AD6" s="4">
        <f>_xlfn.XLOOKUP($R6,LISTS!$B$3:$B$39,LISTS!$A$3:$A$39,0)</f>
        <v>4</v>
      </c>
      <c r="AE6" s="4">
        <f>_xlfn.XLOOKUP($S6,LISTS!$B$3:$B$39,LISTS!$A$3:$A$39,0)</f>
        <v>12</v>
      </c>
      <c r="AF6" s="4">
        <f>_xlfn.XLOOKUP($T6,LISTS!$B$3:$B$39,LISTS!$A$3:$A$39,0)</f>
        <v>7</v>
      </c>
      <c r="AG6" s="4">
        <f>_xlfn.XLOOKUP($U6,LISTS!$B$3:$B$39,LISTS!$A$3:$A$39,0)</f>
        <v>19</v>
      </c>
      <c r="AI6" s="4">
        <f>_xlfn.XLOOKUP(W6,LISTS!$B$3:$B$39,LISTS!$A$3:$A$39,0)</f>
        <v>0</v>
      </c>
      <c r="AJ6" s="4">
        <f>_xlfn.XLOOKUP(X6,LISTS!$B$3:$B$39,LISTS!$A$3:$A$39,0)</f>
        <v>0</v>
      </c>
      <c r="AK6" s="4">
        <f>_xlfn.XLOOKUP(Y6,LISTS!$B$3:$B$39,LISTS!$A$3:$A$39,0)</f>
        <v>0</v>
      </c>
      <c r="AL6" s="4">
        <f>_xlfn.XLOOKUP(Z6,LISTS!$B$3:$B$39,LISTS!$A$3:$A$39,0)</f>
        <v>0</v>
      </c>
      <c r="AM6" s="4">
        <f>_xlfn.XLOOKUP(AA6,LISTS!$B$3:$B$39,LISTS!$A$3:$A$39,0)</f>
        <v>0</v>
      </c>
    </row>
    <row r="7" spans="1:39" x14ac:dyDescent="0.25">
      <c r="A7" s="57">
        <f t="shared" ref="A7:A39" si="0">A6+1</f>
        <v>3</v>
      </c>
      <c r="B7" s="58" t="s">
        <v>167</v>
      </c>
      <c r="C7" s="58" t="s">
        <v>157</v>
      </c>
      <c r="E7" s="58" t="s">
        <v>0</v>
      </c>
      <c r="F7" s="4">
        <f>_xlfn.XLOOKUP($E7,LISTS!$B$3:$B$39,LISTS!$A$3:$A$39,0)</f>
        <v>1</v>
      </c>
      <c r="H7" s="58" t="s">
        <v>145</v>
      </c>
      <c r="I7" s="4" t="str">
        <f>_xlfn.XLOOKUP($H7,'FIXTURES INPUT'!$F$4:$F$35,'FIXTURES INPUT'!$B$4:$B$35,0)</f>
        <v>Wk06</v>
      </c>
      <c r="K7" s="58" t="s">
        <v>68</v>
      </c>
      <c r="L7" s="4">
        <f>_xlfn.XLOOKUP($K7,LISTS!$B$3:$B$39,LISTS!$A$3:$A$39,0)</f>
        <v>0</v>
      </c>
      <c r="N7" s="58" t="s">
        <v>68</v>
      </c>
      <c r="O7" s="4" t="str">
        <f>_xlfn.XLOOKUP($N7,'FIXTURES INPUT'!$F$4:$F$35,'FIXTURES INPUT'!$B$4:$B$35,0)</f>
        <v xml:space="preserve"> - </v>
      </c>
      <c r="Q7" s="58" t="s">
        <v>0</v>
      </c>
      <c r="R7" s="58" t="s">
        <v>6</v>
      </c>
      <c r="S7" s="58" t="s">
        <v>11</v>
      </c>
      <c r="T7" s="58" t="s">
        <v>4</v>
      </c>
      <c r="U7" s="58" t="s">
        <v>7</v>
      </c>
      <c r="W7" s="58" t="s">
        <v>68</v>
      </c>
      <c r="X7" s="58" t="s">
        <v>68</v>
      </c>
      <c r="Y7" s="58" t="s">
        <v>68</v>
      </c>
      <c r="Z7" s="58" t="s">
        <v>68</v>
      </c>
      <c r="AA7" s="58" t="s">
        <v>68</v>
      </c>
      <c r="AC7" s="4">
        <f>_xlfn.XLOOKUP($Q7,LISTS!$B$3:$B$39,LISTS!$A$3:$A$39,0)</f>
        <v>1</v>
      </c>
      <c r="AD7" s="4">
        <f>_xlfn.XLOOKUP($R7,LISTS!$B$3:$B$39,LISTS!$A$3:$A$39,0)</f>
        <v>6</v>
      </c>
      <c r="AE7" s="4">
        <f>_xlfn.XLOOKUP($S7,LISTS!$B$3:$B$39,LISTS!$A$3:$A$39,0)</f>
        <v>11</v>
      </c>
      <c r="AF7" s="4">
        <f>_xlfn.XLOOKUP($T7,LISTS!$B$3:$B$39,LISTS!$A$3:$A$39,0)</f>
        <v>7</v>
      </c>
      <c r="AG7" s="4">
        <f>_xlfn.XLOOKUP($U7,LISTS!$B$3:$B$39,LISTS!$A$3:$A$39,0)</f>
        <v>8</v>
      </c>
      <c r="AI7" s="4">
        <f>_xlfn.XLOOKUP(W7,LISTS!$B$3:$B$39,LISTS!$A$3:$A$39,0)</f>
        <v>0</v>
      </c>
      <c r="AJ7" s="4">
        <f>_xlfn.XLOOKUP(X7,LISTS!$B$3:$B$39,LISTS!$A$3:$A$39,0)</f>
        <v>0</v>
      </c>
      <c r="AK7" s="4">
        <f>_xlfn.XLOOKUP(Y7,LISTS!$B$3:$B$39,LISTS!$A$3:$A$39,0)</f>
        <v>0</v>
      </c>
      <c r="AL7" s="4">
        <f>_xlfn.XLOOKUP(Z7,LISTS!$B$3:$B$39,LISTS!$A$3:$A$39,0)</f>
        <v>0</v>
      </c>
      <c r="AM7" s="4">
        <f>_xlfn.XLOOKUP(AA7,LISTS!$B$3:$B$39,LISTS!$A$3:$A$39,0)</f>
        <v>0</v>
      </c>
    </row>
    <row r="8" spans="1:39" x14ac:dyDescent="0.25">
      <c r="A8" s="57">
        <f t="shared" si="0"/>
        <v>4</v>
      </c>
      <c r="B8" s="58" t="s">
        <v>158</v>
      </c>
      <c r="C8" s="58" t="s">
        <v>4</v>
      </c>
      <c r="E8" s="58" t="s">
        <v>0</v>
      </c>
      <c r="F8" s="4">
        <f>_xlfn.XLOOKUP($E8,LISTS!$B$3:$B$39,LISTS!$A$3:$A$39,0)</f>
        <v>1</v>
      </c>
      <c r="H8" s="58" t="s">
        <v>145</v>
      </c>
      <c r="I8" s="4" t="str">
        <f>_xlfn.XLOOKUP($H8,'FIXTURES INPUT'!$F$4:$F$35,'FIXTURES INPUT'!$B$4:$B$35,0)</f>
        <v>Wk06</v>
      </c>
      <c r="K8" s="58" t="s">
        <v>68</v>
      </c>
      <c r="L8" s="4">
        <f>_xlfn.XLOOKUP($K8,LISTS!$B$3:$B$39,LISTS!$A$3:$A$39,0)</f>
        <v>0</v>
      </c>
      <c r="N8" s="58" t="s">
        <v>68</v>
      </c>
      <c r="O8" s="4" t="str">
        <f>_xlfn.XLOOKUP($N8,'FIXTURES INPUT'!$F$4:$F$35,'FIXTURES INPUT'!$B$4:$B$35,0)</f>
        <v xml:space="preserve"> - </v>
      </c>
      <c r="Q8" s="58" t="s">
        <v>0</v>
      </c>
      <c r="R8" s="58" t="s">
        <v>2</v>
      </c>
      <c r="S8" s="58" t="s">
        <v>6</v>
      </c>
      <c r="T8" s="58" t="s">
        <v>4</v>
      </c>
      <c r="U8" s="58" t="s">
        <v>8</v>
      </c>
      <c r="W8" s="58" t="s">
        <v>68</v>
      </c>
      <c r="X8" s="58" t="s">
        <v>68</v>
      </c>
      <c r="Y8" s="58" t="s">
        <v>68</v>
      </c>
      <c r="Z8" s="58" t="s">
        <v>68</v>
      </c>
      <c r="AA8" s="58" t="s">
        <v>68</v>
      </c>
      <c r="AC8" s="4">
        <f>_xlfn.XLOOKUP($Q8,LISTS!$B$3:$B$39,LISTS!$A$3:$A$39,0)</f>
        <v>1</v>
      </c>
      <c r="AD8" s="4">
        <f>_xlfn.XLOOKUP($R8,LISTS!$B$3:$B$39,LISTS!$A$3:$A$39,0)</f>
        <v>4</v>
      </c>
      <c r="AE8" s="4">
        <f>_xlfn.XLOOKUP($S8,LISTS!$B$3:$B$39,LISTS!$A$3:$A$39,0)</f>
        <v>6</v>
      </c>
      <c r="AF8" s="4">
        <f>_xlfn.XLOOKUP($T8,LISTS!$B$3:$B$39,LISTS!$A$3:$A$39,0)</f>
        <v>7</v>
      </c>
      <c r="AG8" s="4">
        <f>_xlfn.XLOOKUP($U8,LISTS!$B$3:$B$39,LISTS!$A$3:$A$39,0)</f>
        <v>10</v>
      </c>
      <c r="AI8" s="4">
        <f>_xlfn.XLOOKUP(W8,LISTS!$B$3:$B$39,LISTS!$A$3:$A$39,0)</f>
        <v>0</v>
      </c>
      <c r="AJ8" s="4">
        <f>_xlfn.XLOOKUP(X8,LISTS!$B$3:$B$39,LISTS!$A$3:$A$39,0)</f>
        <v>0</v>
      </c>
      <c r="AK8" s="4">
        <f>_xlfn.XLOOKUP(Y8,LISTS!$B$3:$B$39,LISTS!$A$3:$A$39,0)</f>
        <v>0</v>
      </c>
      <c r="AL8" s="4">
        <f>_xlfn.XLOOKUP(Z8,LISTS!$B$3:$B$39,LISTS!$A$3:$A$39,0)</f>
        <v>0</v>
      </c>
      <c r="AM8" s="4">
        <f>_xlfn.XLOOKUP(AA8,LISTS!$B$3:$B$39,LISTS!$A$3:$A$39,0)</f>
        <v>0</v>
      </c>
    </row>
    <row r="9" spans="1:39" x14ac:dyDescent="0.25">
      <c r="A9" s="57">
        <f t="shared" si="0"/>
        <v>5</v>
      </c>
      <c r="B9" s="58" t="s">
        <v>159</v>
      </c>
      <c r="C9" s="58" t="s">
        <v>160</v>
      </c>
      <c r="E9" s="58" t="s">
        <v>0</v>
      </c>
      <c r="F9" s="4">
        <f>_xlfn.XLOOKUP($E9,LISTS!$B$3:$B$39,LISTS!$A$3:$A$39,0)</f>
        <v>1</v>
      </c>
      <c r="H9" s="58" t="s">
        <v>145</v>
      </c>
      <c r="I9" s="4" t="str">
        <f>_xlfn.XLOOKUP($H9,'FIXTURES INPUT'!$F$4:$F$35,'FIXTURES INPUT'!$B$4:$B$35,0)</f>
        <v>Wk06</v>
      </c>
      <c r="K9" s="58" t="s">
        <v>68</v>
      </c>
      <c r="L9" s="4">
        <f>_xlfn.XLOOKUP($K9,LISTS!$B$3:$B$39,LISTS!$A$3:$A$39,0)</f>
        <v>0</v>
      </c>
      <c r="N9" s="58" t="s">
        <v>68</v>
      </c>
      <c r="O9" s="4" t="str">
        <f>_xlfn.XLOOKUP($N9,'FIXTURES INPUT'!$F$4:$F$35,'FIXTURES INPUT'!$B$4:$B$35,0)</f>
        <v xml:space="preserve"> - </v>
      </c>
      <c r="Q9" s="58" t="s">
        <v>0</v>
      </c>
      <c r="R9" s="58" t="s">
        <v>2</v>
      </c>
      <c r="S9" s="58" t="s">
        <v>11</v>
      </c>
      <c r="T9" s="58" t="s">
        <v>10</v>
      </c>
      <c r="U9" s="58" t="s">
        <v>8</v>
      </c>
      <c r="W9" s="58" t="s">
        <v>68</v>
      </c>
      <c r="X9" s="58" t="s">
        <v>68</v>
      </c>
      <c r="Y9" s="58" t="s">
        <v>68</v>
      </c>
      <c r="Z9" s="58" t="s">
        <v>68</v>
      </c>
      <c r="AA9" s="58" t="s">
        <v>68</v>
      </c>
      <c r="AC9" s="4">
        <f>_xlfn.XLOOKUP($Q9,LISTS!$B$3:$B$39,LISTS!$A$3:$A$39,0)</f>
        <v>1</v>
      </c>
      <c r="AD9" s="4">
        <f>_xlfn.XLOOKUP($R9,LISTS!$B$3:$B$39,LISTS!$A$3:$A$39,0)</f>
        <v>4</v>
      </c>
      <c r="AE9" s="4">
        <f>_xlfn.XLOOKUP($S9,LISTS!$B$3:$B$39,LISTS!$A$3:$A$39,0)</f>
        <v>11</v>
      </c>
      <c r="AF9" s="4">
        <f>_xlfn.XLOOKUP($T9,LISTS!$B$3:$B$39,LISTS!$A$3:$A$39,0)</f>
        <v>9</v>
      </c>
      <c r="AG9" s="4">
        <f>_xlfn.XLOOKUP($U9,LISTS!$B$3:$B$39,LISTS!$A$3:$A$39,0)</f>
        <v>10</v>
      </c>
      <c r="AI9" s="4">
        <f>_xlfn.XLOOKUP(W9,LISTS!$B$3:$B$39,LISTS!$A$3:$A$39,0)</f>
        <v>0</v>
      </c>
      <c r="AJ9" s="4">
        <f>_xlfn.XLOOKUP(X9,LISTS!$B$3:$B$39,LISTS!$A$3:$A$39,0)</f>
        <v>0</v>
      </c>
      <c r="AK9" s="4">
        <f>_xlfn.XLOOKUP(Y9,LISTS!$B$3:$B$39,LISTS!$A$3:$A$39,0)</f>
        <v>0</v>
      </c>
      <c r="AL9" s="4">
        <f>_xlfn.XLOOKUP(Z9,LISTS!$B$3:$B$39,LISTS!$A$3:$A$39,0)</f>
        <v>0</v>
      </c>
      <c r="AM9" s="4">
        <f>_xlfn.XLOOKUP(AA9,LISTS!$B$3:$B$39,LISTS!$A$3:$A$39,0)</f>
        <v>0</v>
      </c>
    </row>
    <row r="10" spans="1:39" x14ac:dyDescent="0.25">
      <c r="A10" s="57">
        <f t="shared" si="0"/>
        <v>6</v>
      </c>
      <c r="B10" s="58" t="s">
        <v>161</v>
      </c>
      <c r="C10" s="58" t="s">
        <v>162</v>
      </c>
      <c r="E10" s="58" t="s">
        <v>0</v>
      </c>
      <c r="F10" s="4">
        <f>_xlfn.XLOOKUP($E10,LISTS!$B$3:$B$39,LISTS!$A$3:$A$39,0)</f>
        <v>1</v>
      </c>
      <c r="H10" s="58" t="s">
        <v>145</v>
      </c>
      <c r="I10" s="4" t="str">
        <f>_xlfn.XLOOKUP($H10,'FIXTURES INPUT'!$F$4:$F$35,'FIXTURES INPUT'!$B$4:$B$35,0)</f>
        <v>Wk06</v>
      </c>
      <c r="K10" s="58" t="s">
        <v>68</v>
      </c>
      <c r="L10" s="4">
        <f>_xlfn.XLOOKUP($K10,LISTS!$B$3:$B$39,LISTS!$A$3:$A$39,0)</f>
        <v>0</v>
      </c>
      <c r="N10" s="58" t="s">
        <v>68</v>
      </c>
      <c r="O10" s="4" t="str">
        <f>_xlfn.XLOOKUP($N10,'FIXTURES INPUT'!$F$4:$F$35,'FIXTURES INPUT'!$B$4:$B$35,0)</f>
        <v xml:space="preserve"> - </v>
      </c>
      <c r="Q10" s="58" t="s">
        <v>0</v>
      </c>
      <c r="R10" s="58" t="s">
        <v>6</v>
      </c>
      <c r="S10" s="58" t="s">
        <v>11</v>
      </c>
      <c r="T10" s="58" t="s">
        <v>7</v>
      </c>
      <c r="U10" s="58" t="s">
        <v>8</v>
      </c>
      <c r="W10" s="58" t="s">
        <v>68</v>
      </c>
      <c r="X10" s="58" t="s">
        <v>68</v>
      </c>
      <c r="Y10" s="58" t="s">
        <v>68</v>
      </c>
      <c r="Z10" s="58" t="s">
        <v>68</v>
      </c>
      <c r="AA10" s="58" t="s">
        <v>68</v>
      </c>
      <c r="AC10" s="4">
        <f>_xlfn.XLOOKUP($Q10,LISTS!$B$3:$B$39,LISTS!$A$3:$A$39,0)</f>
        <v>1</v>
      </c>
      <c r="AD10" s="4">
        <f>_xlfn.XLOOKUP($R10,LISTS!$B$3:$B$39,LISTS!$A$3:$A$39,0)</f>
        <v>6</v>
      </c>
      <c r="AE10" s="4">
        <f>_xlfn.XLOOKUP($S10,LISTS!$B$3:$B$39,LISTS!$A$3:$A$39,0)</f>
        <v>11</v>
      </c>
      <c r="AF10" s="4">
        <f>_xlfn.XLOOKUP($T10,LISTS!$B$3:$B$39,LISTS!$A$3:$A$39,0)</f>
        <v>8</v>
      </c>
      <c r="AG10" s="4">
        <f>_xlfn.XLOOKUP($U10,LISTS!$B$3:$B$39,LISTS!$A$3:$A$39,0)</f>
        <v>10</v>
      </c>
      <c r="AI10" s="4">
        <f>_xlfn.XLOOKUP(W10,LISTS!$B$3:$B$39,LISTS!$A$3:$A$39,0)</f>
        <v>0</v>
      </c>
      <c r="AJ10" s="4">
        <f>_xlfn.XLOOKUP(X10,LISTS!$B$3:$B$39,LISTS!$A$3:$A$39,0)</f>
        <v>0</v>
      </c>
      <c r="AK10" s="4">
        <f>_xlfn.XLOOKUP(Y10,LISTS!$B$3:$B$39,LISTS!$A$3:$A$39,0)</f>
        <v>0</v>
      </c>
      <c r="AL10" s="4">
        <f>_xlfn.XLOOKUP(Z10,LISTS!$B$3:$B$39,LISTS!$A$3:$A$39,0)</f>
        <v>0</v>
      </c>
      <c r="AM10" s="4">
        <f>_xlfn.XLOOKUP(AA10,LISTS!$B$3:$B$39,LISTS!$A$3:$A$39,0)</f>
        <v>0</v>
      </c>
    </row>
    <row r="11" spans="1:39" x14ac:dyDescent="0.25">
      <c r="A11" s="57">
        <f t="shared" si="0"/>
        <v>7</v>
      </c>
      <c r="B11" s="58" t="s">
        <v>163</v>
      </c>
      <c r="C11" s="58" t="s">
        <v>164</v>
      </c>
      <c r="E11" s="58" t="s">
        <v>1</v>
      </c>
      <c r="F11" s="4">
        <f>_xlfn.XLOOKUP($E11,LISTS!$B$3:$B$39,LISTS!$A$3:$A$39,0)</f>
        <v>2</v>
      </c>
      <c r="H11" s="58" t="s">
        <v>145</v>
      </c>
      <c r="I11" s="4" t="str">
        <f>_xlfn.XLOOKUP($H11,'FIXTURES INPUT'!$F$4:$F$35,'FIXTURES INPUT'!$B$4:$B$35,0)</f>
        <v>Wk06</v>
      </c>
      <c r="K11" s="58" t="s">
        <v>68</v>
      </c>
      <c r="L11" s="4">
        <f>_xlfn.XLOOKUP($K11,LISTS!$B$3:$B$39,LISTS!$A$3:$A$39,0)</f>
        <v>0</v>
      </c>
      <c r="N11" s="58" t="s">
        <v>68</v>
      </c>
      <c r="O11" s="4" t="str">
        <f>_xlfn.XLOOKUP($N11,'FIXTURES INPUT'!$F$4:$F$35,'FIXTURES INPUT'!$B$4:$B$35,0)</f>
        <v xml:space="preserve"> - </v>
      </c>
      <c r="Q11" s="58" t="s">
        <v>1</v>
      </c>
      <c r="R11" s="58" t="s">
        <v>5</v>
      </c>
      <c r="S11" s="58" t="s">
        <v>7</v>
      </c>
      <c r="T11" s="58" t="s">
        <v>4</v>
      </c>
      <c r="U11" s="58" t="s">
        <v>8</v>
      </c>
      <c r="W11" s="58" t="s">
        <v>68</v>
      </c>
      <c r="X11" s="58" t="s">
        <v>68</v>
      </c>
      <c r="Y11" s="58" t="s">
        <v>68</v>
      </c>
      <c r="Z11" s="58" t="s">
        <v>68</v>
      </c>
      <c r="AA11" s="58" t="s">
        <v>68</v>
      </c>
      <c r="AC11" s="4">
        <f>_xlfn.XLOOKUP($Q11,LISTS!$B$3:$B$39,LISTS!$A$3:$A$39,0)</f>
        <v>2</v>
      </c>
      <c r="AD11" s="4">
        <f>_xlfn.XLOOKUP($R11,LISTS!$B$3:$B$39,LISTS!$A$3:$A$39,0)</f>
        <v>5</v>
      </c>
      <c r="AE11" s="4">
        <f>_xlfn.XLOOKUP($S11,LISTS!$B$3:$B$39,LISTS!$A$3:$A$39,0)</f>
        <v>8</v>
      </c>
      <c r="AF11" s="4">
        <f>_xlfn.XLOOKUP($T11,LISTS!$B$3:$B$39,LISTS!$A$3:$A$39,0)</f>
        <v>7</v>
      </c>
      <c r="AG11" s="4">
        <f>_xlfn.XLOOKUP($U11,LISTS!$B$3:$B$39,LISTS!$A$3:$A$39,0)</f>
        <v>10</v>
      </c>
      <c r="AI11" s="4">
        <f>_xlfn.XLOOKUP(W11,LISTS!$B$3:$B$39,LISTS!$A$3:$A$39,0)</f>
        <v>0</v>
      </c>
      <c r="AJ11" s="4">
        <f>_xlfn.XLOOKUP(X11,LISTS!$B$3:$B$39,LISTS!$A$3:$A$39,0)</f>
        <v>0</v>
      </c>
      <c r="AK11" s="4">
        <f>_xlfn.XLOOKUP(Y11,LISTS!$B$3:$B$39,LISTS!$A$3:$A$39,0)</f>
        <v>0</v>
      </c>
      <c r="AL11" s="4">
        <f>_xlfn.XLOOKUP(Z11,LISTS!$B$3:$B$39,LISTS!$A$3:$A$39,0)</f>
        <v>0</v>
      </c>
      <c r="AM11" s="4">
        <f>_xlfn.XLOOKUP(AA11,LISTS!$B$3:$B$39,LISTS!$A$3:$A$39,0)</f>
        <v>0</v>
      </c>
    </row>
    <row r="12" spans="1:39" x14ac:dyDescent="0.25">
      <c r="A12" s="57">
        <f t="shared" si="0"/>
        <v>8</v>
      </c>
      <c r="B12" s="58" t="s">
        <v>165</v>
      </c>
      <c r="C12" s="58" t="s">
        <v>166</v>
      </c>
      <c r="E12" s="58" t="s">
        <v>6</v>
      </c>
      <c r="F12" s="4">
        <f>_xlfn.XLOOKUP($E12,LISTS!$B$3:$B$39,LISTS!$A$3:$A$39,0)</f>
        <v>6</v>
      </c>
      <c r="H12" s="58" t="s">
        <v>145</v>
      </c>
      <c r="I12" s="4" t="str">
        <f>_xlfn.XLOOKUP($H12,'FIXTURES INPUT'!$F$4:$F$35,'FIXTURES INPUT'!$B$4:$B$35,0)</f>
        <v>Wk06</v>
      </c>
      <c r="K12" s="58" t="s">
        <v>68</v>
      </c>
      <c r="L12" s="4">
        <f>_xlfn.XLOOKUP($K12,LISTS!$B$3:$B$39,LISTS!$A$3:$A$39,0)</f>
        <v>0</v>
      </c>
      <c r="N12" s="58" t="s">
        <v>68</v>
      </c>
      <c r="O12" s="4" t="str">
        <f>_xlfn.XLOOKUP($N12,'FIXTURES INPUT'!$F$4:$F$35,'FIXTURES INPUT'!$B$4:$B$35,0)</f>
        <v xml:space="preserve"> - </v>
      </c>
      <c r="Q12" s="58" t="s">
        <v>0</v>
      </c>
      <c r="R12" s="58" t="s">
        <v>6</v>
      </c>
      <c r="S12" s="58" t="s">
        <v>11</v>
      </c>
      <c r="T12" s="58" t="s">
        <v>9</v>
      </c>
      <c r="U12" s="58" t="s">
        <v>8</v>
      </c>
      <c r="W12" s="58" t="s">
        <v>68</v>
      </c>
      <c r="X12" s="58" t="s">
        <v>68</v>
      </c>
      <c r="Y12" s="58" t="s">
        <v>68</v>
      </c>
      <c r="Z12" s="58" t="s">
        <v>68</v>
      </c>
      <c r="AA12" s="58" t="s">
        <v>68</v>
      </c>
      <c r="AC12" s="4">
        <f>_xlfn.XLOOKUP($Q12,LISTS!$B$3:$B$39,LISTS!$A$3:$A$39,0)</f>
        <v>1</v>
      </c>
      <c r="AD12" s="4">
        <f>_xlfn.XLOOKUP($R12,LISTS!$B$3:$B$39,LISTS!$A$3:$A$39,0)</f>
        <v>6</v>
      </c>
      <c r="AE12" s="4">
        <f>_xlfn.XLOOKUP($S12,LISTS!$B$3:$B$39,LISTS!$A$3:$A$39,0)</f>
        <v>11</v>
      </c>
      <c r="AF12" s="4">
        <f>_xlfn.XLOOKUP($T12,LISTS!$B$3:$B$39,LISTS!$A$3:$A$39,0)</f>
        <v>12</v>
      </c>
      <c r="AG12" s="4">
        <f>_xlfn.XLOOKUP($U12,LISTS!$B$3:$B$39,LISTS!$A$3:$A$39,0)</f>
        <v>10</v>
      </c>
      <c r="AI12" s="4">
        <f>_xlfn.XLOOKUP(W12,LISTS!$B$3:$B$39,LISTS!$A$3:$A$39,0)</f>
        <v>0</v>
      </c>
      <c r="AJ12" s="4">
        <f>_xlfn.XLOOKUP(X12,LISTS!$B$3:$B$39,LISTS!$A$3:$A$39,0)</f>
        <v>0</v>
      </c>
      <c r="AK12" s="4">
        <f>_xlfn.XLOOKUP(Y12,LISTS!$B$3:$B$39,LISTS!$A$3:$A$39,0)</f>
        <v>0</v>
      </c>
      <c r="AL12" s="4">
        <f>_xlfn.XLOOKUP(Z12,LISTS!$B$3:$B$39,LISTS!$A$3:$A$39,0)</f>
        <v>0</v>
      </c>
      <c r="AM12" s="4">
        <f>_xlfn.XLOOKUP(AA12,LISTS!$B$3:$B$39,LISTS!$A$3:$A$39,0)</f>
        <v>0</v>
      </c>
    </row>
    <row r="13" spans="1:39" x14ac:dyDescent="0.25">
      <c r="A13" s="57">
        <f t="shared" si="0"/>
        <v>9</v>
      </c>
      <c r="B13" s="58" t="s">
        <v>168</v>
      </c>
      <c r="C13" s="58" t="s">
        <v>169</v>
      </c>
      <c r="E13" s="58" t="s">
        <v>0</v>
      </c>
      <c r="F13" s="4">
        <f>_xlfn.XLOOKUP($E13,LISTS!$B$3:$B$39,LISTS!$A$3:$A$39,0)</f>
        <v>1</v>
      </c>
      <c r="H13" s="58" t="s">
        <v>145</v>
      </c>
      <c r="I13" s="4" t="str">
        <f>_xlfn.XLOOKUP($H13,'FIXTURES INPUT'!$F$4:$F$35,'FIXTURES INPUT'!$B$4:$B$35,0)</f>
        <v>Wk06</v>
      </c>
      <c r="K13" s="58" t="s">
        <v>68</v>
      </c>
      <c r="L13" s="4">
        <f>_xlfn.XLOOKUP($K13,LISTS!$B$3:$B$39,LISTS!$A$3:$A$39,0)</f>
        <v>0</v>
      </c>
      <c r="N13" s="58" t="s">
        <v>68</v>
      </c>
      <c r="O13" s="4" t="str">
        <f>_xlfn.XLOOKUP($N13,'FIXTURES INPUT'!$F$4:$F$35,'FIXTURES INPUT'!$B$4:$B$35,0)</f>
        <v xml:space="preserve"> - </v>
      </c>
      <c r="Q13" s="58" t="s">
        <v>0</v>
      </c>
      <c r="R13" s="58" t="s">
        <v>6</v>
      </c>
      <c r="S13" s="58" t="s">
        <v>11</v>
      </c>
      <c r="T13" s="58" t="s">
        <v>4</v>
      </c>
      <c r="U13" s="58" t="s">
        <v>8</v>
      </c>
      <c r="W13" s="58" t="s">
        <v>68</v>
      </c>
      <c r="X13" s="58" t="s">
        <v>68</v>
      </c>
      <c r="Y13" s="58" t="s">
        <v>68</v>
      </c>
      <c r="Z13" s="58" t="s">
        <v>68</v>
      </c>
      <c r="AA13" s="58" t="s">
        <v>68</v>
      </c>
      <c r="AC13" s="4">
        <f>_xlfn.XLOOKUP($Q13,LISTS!$B$3:$B$39,LISTS!$A$3:$A$39,0)</f>
        <v>1</v>
      </c>
      <c r="AD13" s="4">
        <f>_xlfn.XLOOKUP($R13,LISTS!$B$3:$B$39,LISTS!$A$3:$A$39,0)</f>
        <v>6</v>
      </c>
      <c r="AE13" s="4">
        <f>_xlfn.XLOOKUP($S13,LISTS!$B$3:$B$39,LISTS!$A$3:$A$39,0)</f>
        <v>11</v>
      </c>
      <c r="AF13" s="4">
        <f>_xlfn.XLOOKUP($T13,LISTS!$B$3:$B$39,LISTS!$A$3:$A$39,0)</f>
        <v>7</v>
      </c>
      <c r="AG13" s="4">
        <f>_xlfn.XLOOKUP($U13,LISTS!$B$3:$B$39,LISTS!$A$3:$A$39,0)</f>
        <v>10</v>
      </c>
      <c r="AI13" s="4">
        <f>_xlfn.XLOOKUP(W13,LISTS!$B$3:$B$39,LISTS!$A$3:$A$39,0)</f>
        <v>0</v>
      </c>
      <c r="AJ13" s="4">
        <f>_xlfn.XLOOKUP(X13,LISTS!$B$3:$B$39,LISTS!$A$3:$A$39,0)</f>
        <v>0</v>
      </c>
      <c r="AK13" s="4">
        <f>_xlfn.XLOOKUP(Y13,LISTS!$B$3:$B$39,LISTS!$A$3:$A$39,0)</f>
        <v>0</v>
      </c>
      <c r="AL13" s="4">
        <f>_xlfn.XLOOKUP(Z13,LISTS!$B$3:$B$39,LISTS!$A$3:$A$39,0)</f>
        <v>0</v>
      </c>
      <c r="AM13" s="4">
        <f>_xlfn.XLOOKUP(AA13,LISTS!$B$3:$B$39,LISTS!$A$3:$A$39,0)</f>
        <v>0</v>
      </c>
    </row>
    <row r="14" spans="1:39" x14ac:dyDescent="0.25">
      <c r="A14" s="57">
        <f t="shared" si="0"/>
        <v>10</v>
      </c>
      <c r="B14" s="58" t="s">
        <v>171</v>
      </c>
      <c r="C14" s="58" t="s">
        <v>172</v>
      </c>
      <c r="E14" s="58" t="s">
        <v>1</v>
      </c>
      <c r="F14" s="4">
        <f>_xlfn.XLOOKUP($E14,LISTS!$B$3:$B$39,LISTS!$A$3:$A$39,0)</f>
        <v>2</v>
      </c>
      <c r="H14" s="58" t="s">
        <v>53</v>
      </c>
      <c r="I14" s="4" t="str">
        <f>_xlfn.XLOOKUP($H14,'FIXTURES INPUT'!$F$4:$F$35,'FIXTURES INPUT'!$B$4:$B$35,0)</f>
        <v>Wk02</v>
      </c>
      <c r="K14" s="58" t="s">
        <v>68</v>
      </c>
      <c r="L14" s="4">
        <f>_xlfn.XLOOKUP($K14,LISTS!$B$3:$B$39,LISTS!$A$3:$A$39,0)</f>
        <v>0</v>
      </c>
      <c r="N14" s="58" t="s">
        <v>68</v>
      </c>
      <c r="O14" s="4" t="str">
        <f>_xlfn.XLOOKUP($N14,'FIXTURES INPUT'!$F$4:$F$35,'FIXTURES INPUT'!$B$4:$B$35,0)</f>
        <v xml:space="preserve"> - </v>
      </c>
      <c r="Q14" s="58" t="s">
        <v>1</v>
      </c>
      <c r="R14" s="58" t="s">
        <v>6</v>
      </c>
      <c r="S14" s="58" t="s">
        <v>11</v>
      </c>
      <c r="T14" s="58" t="s">
        <v>7</v>
      </c>
      <c r="U14" s="58" t="s">
        <v>8</v>
      </c>
      <c r="W14" s="58" t="s">
        <v>68</v>
      </c>
      <c r="X14" s="58" t="s">
        <v>68</v>
      </c>
      <c r="Y14" s="58" t="s">
        <v>68</v>
      </c>
      <c r="Z14" s="58" t="s">
        <v>68</v>
      </c>
      <c r="AA14" s="58" t="s">
        <v>68</v>
      </c>
      <c r="AC14" s="4">
        <f>_xlfn.XLOOKUP($Q14,LISTS!$B$3:$B$39,LISTS!$A$3:$A$39,0)</f>
        <v>2</v>
      </c>
      <c r="AD14" s="4">
        <f>_xlfn.XLOOKUP($R14,LISTS!$B$3:$B$39,LISTS!$A$3:$A$39,0)</f>
        <v>6</v>
      </c>
      <c r="AE14" s="4">
        <f>_xlfn.XLOOKUP($S14,LISTS!$B$3:$B$39,LISTS!$A$3:$A$39,0)</f>
        <v>11</v>
      </c>
      <c r="AF14" s="4">
        <f>_xlfn.XLOOKUP($T14,LISTS!$B$3:$B$39,LISTS!$A$3:$A$39,0)</f>
        <v>8</v>
      </c>
      <c r="AG14" s="4">
        <f>_xlfn.XLOOKUP($U14,LISTS!$B$3:$B$39,LISTS!$A$3:$A$39,0)</f>
        <v>10</v>
      </c>
      <c r="AI14" s="4">
        <f>_xlfn.XLOOKUP(W14,LISTS!$B$3:$B$39,LISTS!$A$3:$A$39,0)</f>
        <v>0</v>
      </c>
      <c r="AJ14" s="4">
        <f>_xlfn.XLOOKUP(X14,LISTS!$B$3:$B$39,LISTS!$A$3:$A$39,0)</f>
        <v>0</v>
      </c>
      <c r="AK14" s="4">
        <f>_xlfn.XLOOKUP(Y14,LISTS!$B$3:$B$39,LISTS!$A$3:$A$39,0)</f>
        <v>0</v>
      </c>
      <c r="AL14" s="4">
        <f>_xlfn.XLOOKUP(Z14,LISTS!$B$3:$B$39,LISTS!$A$3:$A$39,0)</f>
        <v>0</v>
      </c>
      <c r="AM14" s="4">
        <f>_xlfn.XLOOKUP(AA14,LISTS!$B$3:$B$39,LISTS!$A$3:$A$39,0)</f>
        <v>0</v>
      </c>
    </row>
    <row r="15" spans="1:39" x14ac:dyDescent="0.25">
      <c r="A15" s="57">
        <f t="shared" si="0"/>
        <v>11</v>
      </c>
      <c r="B15" s="58" t="s">
        <v>173</v>
      </c>
      <c r="C15" s="58" t="s">
        <v>10</v>
      </c>
      <c r="E15" s="58" t="s">
        <v>9</v>
      </c>
      <c r="F15" s="4">
        <f>_xlfn.XLOOKUP($E15,LISTS!$B$3:$B$39,LISTS!$A$3:$A$39,0)</f>
        <v>12</v>
      </c>
      <c r="H15" s="58" t="s">
        <v>145</v>
      </c>
      <c r="I15" s="4" t="str">
        <f>_xlfn.XLOOKUP($H15,'FIXTURES INPUT'!$F$4:$F$35,'FIXTURES INPUT'!$B$4:$B$35,0)</f>
        <v>Wk06</v>
      </c>
      <c r="K15" s="58" t="s">
        <v>68</v>
      </c>
      <c r="L15" s="4">
        <f>_xlfn.XLOOKUP($K15,LISTS!$B$3:$B$39,LISTS!$A$3:$A$39,0)</f>
        <v>0</v>
      </c>
      <c r="N15" s="58" t="s">
        <v>68</v>
      </c>
      <c r="O15" s="4" t="str">
        <f>_xlfn.XLOOKUP($N15,'FIXTURES INPUT'!$F$4:$F$35,'FIXTURES INPUT'!$B$4:$B$35,0)</f>
        <v xml:space="preserve"> - </v>
      </c>
      <c r="Q15" s="58" t="s">
        <v>0</v>
      </c>
      <c r="R15" s="58" t="s">
        <v>6</v>
      </c>
      <c r="S15" s="58" t="s">
        <v>9</v>
      </c>
      <c r="T15" s="58" t="s">
        <v>7</v>
      </c>
      <c r="U15" s="58" t="s">
        <v>8</v>
      </c>
      <c r="W15" s="58" t="s">
        <v>68</v>
      </c>
      <c r="X15" s="58" t="s">
        <v>68</v>
      </c>
      <c r="Y15" s="58" t="s">
        <v>68</v>
      </c>
      <c r="Z15" s="58" t="s">
        <v>68</v>
      </c>
      <c r="AA15" s="58" t="s">
        <v>68</v>
      </c>
      <c r="AC15" s="4">
        <f>_xlfn.XLOOKUP($Q15,LISTS!$B$3:$B$39,LISTS!$A$3:$A$39,0)</f>
        <v>1</v>
      </c>
      <c r="AD15" s="4">
        <f>_xlfn.XLOOKUP($R15,LISTS!$B$3:$B$39,LISTS!$A$3:$A$39,0)</f>
        <v>6</v>
      </c>
      <c r="AE15" s="4">
        <f>_xlfn.XLOOKUP($S15,LISTS!$B$3:$B$39,LISTS!$A$3:$A$39,0)</f>
        <v>12</v>
      </c>
      <c r="AF15" s="4">
        <f>_xlfn.XLOOKUP($T15,LISTS!$B$3:$B$39,LISTS!$A$3:$A$39,0)</f>
        <v>8</v>
      </c>
      <c r="AG15" s="4">
        <f>_xlfn.XLOOKUP($U15,LISTS!$B$3:$B$39,LISTS!$A$3:$A$39,0)</f>
        <v>10</v>
      </c>
      <c r="AI15" s="4">
        <f>_xlfn.XLOOKUP(W15,LISTS!$B$3:$B$39,LISTS!$A$3:$A$39,0)</f>
        <v>0</v>
      </c>
      <c r="AJ15" s="4">
        <f>_xlfn.XLOOKUP(X15,LISTS!$B$3:$B$39,LISTS!$A$3:$A$39,0)</f>
        <v>0</v>
      </c>
      <c r="AK15" s="4">
        <f>_xlfn.XLOOKUP(Y15,LISTS!$B$3:$B$39,LISTS!$A$3:$A$39,0)</f>
        <v>0</v>
      </c>
      <c r="AL15" s="4">
        <f>_xlfn.XLOOKUP(Z15,LISTS!$B$3:$B$39,LISTS!$A$3:$A$39,0)</f>
        <v>0</v>
      </c>
      <c r="AM15" s="4">
        <f>_xlfn.XLOOKUP(AA15,LISTS!$B$3:$B$39,LISTS!$A$3:$A$39,0)</f>
        <v>0</v>
      </c>
    </row>
    <row r="16" spans="1:39" x14ac:dyDescent="0.25">
      <c r="A16" s="57">
        <f t="shared" si="0"/>
        <v>12</v>
      </c>
      <c r="B16" s="58" t="s">
        <v>174</v>
      </c>
      <c r="C16" s="58" t="s">
        <v>175</v>
      </c>
      <c r="E16" s="58" t="s">
        <v>0</v>
      </c>
      <c r="F16" s="4">
        <f>_xlfn.XLOOKUP($E16,LISTS!$B$3:$B$39,LISTS!$A$3:$A$39,0)</f>
        <v>1</v>
      </c>
      <c r="H16" s="58" t="s">
        <v>53</v>
      </c>
      <c r="I16" s="4" t="str">
        <f>_xlfn.XLOOKUP($H16,'FIXTURES INPUT'!$F$4:$F$35,'FIXTURES INPUT'!$B$4:$B$35,0)</f>
        <v>Wk02</v>
      </c>
      <c r="K16" s="58" t="s">
        <v>68</v>
      </c>
      <c r="L16" s="4">
        <f>_xlfn.XLOOKUP($K16,LISTS!$B$3:$B$39,LISTS!$A$3:$A$39,0)</f>
        <v>0</v>
      </c>
      <c r="N16" s="58" t="s">
        <v>68</v>
      </c>
      <c r="O16" s="4" t="str">
        <f>_xlfn.XLOOKUP($N16,'FIXTURES INPUT'!$F$4:$F$35,'FIXTURES INPUT'!$B$4:$B$35,0)</f>
        <v xml:space="preserve"> - </v>
      </c>
      <c r="Q16" s="58" t="s">
        <v>0</v>
      </c>
      <c r="R16" s="58" t="s">
        <v>2</v>
      </c>
      <c r="S16" s="58" t="s">
        <v>11</v>
      </c>
      <c r="T16" s="58" t="s">
        <v>155</v>
      </c>
      <c r="U16" s="58" t="s">
        <v>8</v>
      </c>
      <c r="W16" s="58" t="s">
        <v>68</v>
      </c>
      <c r="X16" s="58" t="s">
        <v>68</v>
      </c>
      <c r="Y16" s="58" t="s">
        <v>68</v>
      </c>
      <c r="Z16" s="58" t="s">
        <v>68</v>
      </c>
      <c r="AA16" s="58" t="s">
        <v>68</v>
      </c>
      <c r="AC16" s="4">
        <f>_xlfn.XLOOKUP($Q16,LISTS!$B$3:$B$39,LISTS!$A$3:$A$39,0)</f>
        <v>1</v>
      </c>
      <c r="AD16" s="4">
        <f>_xlfn.XLOOKUP($R16,LISTS!$B$3:$B$39,LISTS!$A$3:$A$39,0)</f>
        <v>4</v>
      </c>
      <c r="AE16" s="4">
        <f>_xlfn.XLOOKUP($S16,LISTS!$B$3:$B$39,LISTS!$A$3:$A$39,0)</f>
        <v>11</v>
      </c>
      <c r="AF16" s="4">
        <f>_xlfn.XLOOKUP($T16,LISTS!$B$3:$B$39,LISTS!$A$3:$A$39,0)</f>
        <v>19</v>
      </c>
      <c r="AG16" s="4">
        <f>_xlfn.XLOOKUP($U16,LISTS!$B$3:$B$39,LISTS!$A$3:$A$39,0)</f>
        <v>10</v>
      </c>
      <c r="AI16" s="4">
        <f>_xlfn.XLOOKUP(W16,LISTS!$B$3:$B$39,LISTS!$A$3:$A$39,0)</f>
        <v>0</v>
      </c>
      <c r="AJ16" s="4">
        <f>_xlfn.XLOOKUP(X16,LISTS!$B$3:$B$39,LISTS!$A$3:$A$39,0)</f>
        <v>0</v>
      </c>
      <c r="AK16" s="4">
        <f>_xlfn.XLOOKUP(Y16,LISTS!$B$3:$B$39,LISTS!$A$3:$A$39,0)</f>
        <v>0</v>
      </c>
      <c r="AL16" s="4">
        <f>_xlfn.XLOOKUP(Z16,LISTS!$B$3:$B$39,LISTS!$A$3:$A$39,0)</f>
        <v>0</v>
      </c>
      <c r="AM16" s="4">
        <f>_xlfn.XLOOKUP(AA16,LISTS!$B$3:$B$39,LISTS!$A$3:$A$39,0)</f>
        <v>0</v>
      </c>
    </row>
    <row r="17" spans="1:39" x14ac:dyDescent="0.25">
      <c r="A17" s="57">
        <f t="shared" si="0"/>
        <v>13</v>
      </c>
      <c r="B17" s="73" t="s">
        <v>68</v>
      </c>
      <c r="C17" s="58" t="s">
        <v>68</v>
      </c>
      <c r="E17" s="58" t="s">
        <v>68</v>
      </c>
      <c r="F17" s="4">
        <f>_xlfn.XLOOKUP($E17,LISTS!$B$3:$B$39,LISTS!$A$3:$A$39,0)</f>
        <v>0</v>
      </c>
      <c r="H17" s="58" t="s">
        <v>68</v>
      </c>
      <c r="I17" s="4" t="str">
        <f>_xlfn.XLOOKUP($H17,'FIXTURES INPUT'!$F$4:$F$35,'FIXTURES INPUT'!$B$4:$B$35,0)</f>
        <v xml:space="preserve"> - </v>
      </c>
      <c r="K17" s="58" t="s">
        <v>68</v>
      </c>
      <c r="L17" s="4">
        <f>_xlfn.XLOOKUP($K17,LISTS!$B$3:$B$39,LISTS!$A$3:$A$39,0)</f>
        <v>0</v>
      </c>
      <c r="N17" s="58" t="s">
        <v>68</v>
      </c>
      <c r="O17" s="4" t="str">
        <f>_xlfn.XLOOKUP($N17,'FIXTURES INPUT'!$F$4:$F$35,'FIXTURES INPUT'!$B$4:$B$35,0)</f>
        <v xml:space="preserve"> - </v>
      </c>
      <c r="Q17" s="58" t="s">
        <v>68</v>
      </c>
      <c r="R17" s="58" t="s">
        <v>68</v>
      </c>
      <c r="S17" s="58" t="s">
        <v>68</v>
      </c>
      <c r="T17" s="58" t="s">
        <v>68</v>
      </c>
      <c r="U17" s="58" t="s">
        <v>68</v>
      </c>
      <c r="W17" s="58" t="s">
        <v>68</v>
      </c>
      <c r="X17" s="58" t="s">
        <v>68</v>
      </c>
      <c r="Y17" s="58" t="s">
        <v>68</v>
      </c>
      <c r="Z17" s="58" t="s">
        <v>68</v>
      </c>
      <c r="AA17" s="58" t="s">
        <v>68</v>
      </c>
      <c r="AC17" s="4">
        <f>_xlfn.XLOOKUP($Q17,LISTS!$B$3:$B$39,LISTS!$A$3:$A$39,0)</f>
        <v>0</v>
      </c>
      <c r="AD17" s="4">
        <f>_xlfn.XLOOKUP($R17,LISTS!$B$3:$B$39,LISTS!$A$3:$A$39,0)</f>
        <v>0</v>
      </c>
      <c r="AE17" s="4">
        <f>_xlfn.XLOOKUP($S17,LISTS!$B$3:$B$39,LISTS!$A$3:$A$39,0)</f>
        <v>0</v>
      </c>
      <c r="AF17" s="4">
        <f>_xlfn.XLOOKUP($T17,LISTS!$B$3:$B$39,LISTS!$A$3:$A$39,0)</f>
        <v>0</v>
      </c>
      <c r="AG17" s="4">
        <f>_xlfn.XLOOKUP($U17,LISTS!$B$3:$B$39,LISTS!$A$3:$A$39,0)</f>
        <v>0</v>
      </c>
      <c r="AI17" s="4">
        <f>_xlfn.XLOOKUP(W17,LISTS!$B$3:$B$39,LISTS!$A$3:$A$39,0)</f>
        <v>0</v>
      </c>
      <c r="AJ17" s="4">
        <f>_xlfn.XLOOKUP(X17,LISTS!$B$3:$B$39,LISTS!$A$3:$A$39,0)</f>
        <v>0</v>
      </c>
      <c r="AK17" s="4">
        <f>_xlfn.XLOOKUP(Y17,LISTS!$B$3:$B$39,LISTS!$A$3:$A$39,0)</f>
        <v>0</v>
      </c>
      <c r="AL17" s="4">
        <f>_xlfn.XLOOKUP(Z17,LISTS!$B$3:$B$39,LISTS!$A$3:$A$39,0)</f>
        <v>0</v>
      </c>
      <c r="AM17" s="4">
        <f>_xlfn.XLOOKUP(AA17,LISTS!$B$3:$B$39,LISTS!$A$3:$A$39,0)</f>
        <v>0</v>
      </c>
    </row>
    <row r="18" spans="1:39" x14ac:dyDescent="0.25">
      <c r="A18" s="57">
        <f t="shared" si="0"/>
        <v>14</v>
      </c>
      <c r="B18" s="58" t="s">
        <v>68</v>
      </c>
      <c r="C18" s="58" t="s">
        <v>68</v>
      </c>
      <c r="E18" s="58" t="s">
        <v>68</v>
      </c>
      <c r="F18" s="4">
        <f>_xlfn.XLOOKUP($E18,LISTS!$B$3:$B$39,LISTS!$A$3:$A$39,0)</f>
        <v>0</v>
      </c>
      <c r="H18" s="58" t="s">
        <v>68</v>
      </c>
      <c r="I18" s="4" t="str">
        <f>_xlfn.XLOOKUP($H18,'FIXTURES INPUT'!$F$4:$F$35,'FIXTURES INPUT'!$B$4:$B$35,0)</f>
        <v xml:space="preserve"> - </v>
      </c>
      <c r="K18" s="58" t="s">
        <v>68</v>
      </c>
      <c r="L18" s="4">
        <f>_xlfn.XLOOKUP($K18,LISTS!$B$3:$B$39,LISTS!$A$3:$A$39,0)</f>
        <v>0</v>
      </c>
      <c r="N18" s="58" t="s">
        <v>68</v>
      </c>
      <c r="O18" s="4" t="str">
        <f>_xlfn.XLOOKUP($N18,'FIXTURES INPUT'!$F$4:$F$35,'FIXTURES INPUT'!$B$4:$B$35,0)</f>
        <v xml:space="preserve"> - </v>
      </c>
      <c r="Q18" s="58" t="s">
        <v>68</v>
      </c>
      <c r="R18" s="58" t="s">
        <v>68</v>
      </c>
      <c r="S18" s="58" t="s">
        <v>68</v>
      </c>
      <c r="T18" s="58" t="s">
        <v>68</v>
      </c>
      <c r="U18" s="58" t="s">
        <v>68</v>
      </c>
      <c r="W18" s="58" t="s">
        <v>68</v>
      </c>
      <c r="X18" s="58" t="s">
        <v>68</v>
      </c>
      <c r="Y18" s="58" t="s">
        <v>68</v>
      </c>
      <c r="Z18" s="58" t="s">
        <v>68</v>
      </c>
      <c r="AA18" s="58" t="s">
        <v>68</v>
      </c>
      <c r="AC18" s="4">
        <f>_xlfn.XLOOKUP($Q18,LISTS!$B$3:$B$39,LISTS!$A$3:$A$39,0)</f>
        <v>0</v>
      </c>
      <c r="AD18" s="4">
        <f>_xlfn.XLOOKUP($R18,LISTS!$B$3:$B$39,LISTS!$A$3:$A$39,0)</f>
        <v>0</v>
      </c>
      <c r="AE18" s="4">
        <f>_xlfn.XLOOKUP($S18,LISTS!$B$3:$B$39,LISTS!$A$3:$A$39,0)</f>
        <v>0</v>
      </c>
      <c r="AF18" s="4">
        <f>_xlfn.XLOOKUP($T18,LISTS!$B$3:$B$39,LISTS!$A$3:$A$39,0)</f>
        <v>0</v>
      </c>
      <c r="AG18" s="4">
        <f>_xlfn.XLOOKUP($U18,LISTS!$B$3:$B$39,LISTS!$A$3:$A$39,0)</f>
        <v>0</v>
      </c>
      <c r="AI18" s="4">
        <f>_xlfn.XLOOKUP(W18,LISTS!$B$3:$B$39,LISTS!$A$3:$A$39,0)</f>
        <v>0</v>
      </c>
      <c r="AJ18" s="4">
        <f>_xlfn.XLOOKUP(X18,LISTS!$B$3:$B$39,LISTS!$A$3:$A$39,0)</f>
        <v>0</v>
      </c>
      <c r="AK18" s="4">
        <f>_xlfn.XLOOKUP(Y18,LISTS!$B$3:$B$39,LISTS!$A$3:$A$39,0)</f>
        <v>0</v>
      </c>
      <c r="AL18" s="4">
        <f>_xlfn.XLOOKUP(Z18,LISTS!$B$3:$B$39,LISTS!$A$3:$A$39,0)</f>
        <v>0</v>
      </c>
      <c r="AM18" s="4">
        <f>_xlfn.XLOOKUP(AA18,LISTS!$B$3:$B$39,LISTS!$A$3:$A$39,0)</f>
        <v>0</v>
      </c>
    </row>
    <row r="19" spans="1:39" x14ac:dyDescent="0.25">
      <c r="A19" s="57">
        <f t="shared" si="0"/>
        <v>15</v>
      </c>
      <c r="B19" s="58" t="s">
        <v>68</v>
      </c>
      <c r="C19" s="58" t="s">
        <v>68</v>
      </c>
      <c r="E19" s="58" t="s">
        <v>68</v>
      </c>
      <c r="F19" s="4">
        <f>_xlfn.XLOOKUP($E19,LISTS!$B$3:$B$39,LISTS!$A$3:$A$39,0)</f>
        <v>0</v>
      </c>
      <c r="H19" s="58" t="s">
        <v>68</v>
      </c>
      <c r="I19" s="4" t="str">
        <f>_xlfn.XLOOKUP($H19,'FIXTURES INPUT'!$F$4:$F$35,'FIXTURES INPUT'!$B$4:$B$35,0)</f>
        <v xml:space="preserve"> - </v>
      </c>
      <c r="K19" s="58" t="s">
        <v>68</v>
      </c>
      <c r="L19" s="4">
        <f>_xlfn.XLOOKUP($K19,LISTS!$B$3:$B$39,LISTS!$A$3:$A$39,0)</f>
        <v>0</v>
      </c>
      <c r="N19" s="58" t="s">
        <v>68</v>
      </c>
      <c r="O19" s="4" t="str">
        <f>_xlfn.XLOOKUP($N19,'FIXTURES INPUT'!$F$4:$F$35,'FIXTURES INPUT'!$B$4:$B$35,0)</f>
        <v xml:space="preserve"> - </v>
      </c>
      <c r="Q19" s="58" t="s">
        <v>68</v>
      </c>
      <c r="R19" s="58" t="s">
        <v>68</v>
      </c>
      <c r="S19" s="58" t="s">
        <v>68</v>
      </c>
      <c r="T19" s="58" t="s">
        <v>68</v>
      </c>
      <c r="U19" s="58" t="s">
        <v>68</v>
      </c>
      <c r="W19" s="58" t="s">
        <v>68</v>
      </c>
      <c r="X19" s="58" t="s">
        <v>68</v>
      </c>
      <c r="Y19" s="58" t="s">
        <v>68</v>
      </c>
      <c r="Z19" s="58" t="s">
        <v>68</v>
      </c>
      <c r="AA19" s="58" t="s">
        <v>68</v>
      </c>
      <c r="AC19" s="4">
        <f>_xlfn.XLOOKUP($Q19,LISTS!$B$3:$B$39,LISTS!$A$3:$A$39,0)</f>
        <v>0</v>
      </c>
      <c r="AD19" s="4">
        <f>_xlfn.XLOOKUP($R19,LISTS!$B$3:$B$39,LISTS!$A$3:$A$39,0)</f>
        <v>0</v>
      </c>
      <c r="AE19" s="4">
        <f>_xlfn.XLOOKUP($S19,LISTS!$B$3:$B$39,LISTS!$A$3:$A$39,0)</f>
        <v>0</v>
      </c>
      <c r="AF19" s="4">
        <f>_xlfn.XLOOKUP($T19,LISTS!$B$3:$B$39,LISTS!$A$3:$A$39,0)</f>
        <v>0</v>
      </c>
      <c r="AG19" s="4">
        <f>_xlfn.XLOOKUP($U19,LISTS!$B$3:$B$39,LISTS!$A$3:$A$39,0)</f>
        <v>0</v>
      </c>
      <c r="AI19" s="4">
        <f>_xlfn.XLOOKUP(W19,LISTS!$B$3:$B$39,LISTS!$A$3:$A$39,0)</f>
        <v>0</v>
      </c>
      <c r="AJ19" s="4">
        <f>_xlfn.XLOOKUP(X19,LISTS!$B$3:$B$39,LISTS!$A$3:$A$39,0)</f>
        <v>0</v>
      </c>
      <c r="AK19" s="4">
        <f>_xlfn.XLOOKUP(Y19,LISTS!$B$3:$B$39,LISTS!$A$3:$A$39,0)</f>
        <v>0</v>
      </c>
      <c r="AL19" s="4">
        <f>_xlfn.XLOOKUP(Z19,LISTS!$B$3:$B$39,LISTS!$A$3:$A$39,0)</f>
        <v>0</v>
      </c>
      <c r="AM19" s="4">
        <f>_xlfn.XLOOKUP(AA19,LISTS!$B$3:$B$39,LISTS!$A$3:$A$39,0)</f>
        <v>0</v>
      </c>
    </row>
    <row r="20" spans="1:39" x14ac:dyDescent="0.25">
      <c r="A20" s="57">
        <f t="shared" si="0"/>
        <v>16</v>
      </c>
      <c r="B20" s="58" t="s">
        <v>68</v>
      </c>
      <c r="C20" s="58" t="s">
        <v>68</v>
      </c>
      <c r="E20" s="58" t="s">
        <v>68</v>
      </c>
      <c r="F20" s="4">
        <f>_xlfn.XLOOKUP($E20,LISTS!$B$3:$B$39,LISTS!$A$3:$A$39,0)</f>
        <v>0</v>
      </c>
      <c r="H20" s="58" t="s">
        <v>68</v>
      </c>
      <c r="I20" s="4" t="str">
        <f>_xlfn.XLOOKUP($H20,'FIXTURES INPUT'!$F$4:$F$35,'FIXTURES INPUT'!$B$4:$B$35,0)</f>
        <v xml:space="preserve"> - </v>
      </c>
      <c r="K20" s="58" t="s">
        <v>68</v>
      </c>
      <c r="L20" s="4">
        <f>_xlfn.XLOOKUP($K20,LISTS!$B$3:$B$39,LISTS!$A$3:$A$39,0)</f>
        <v>0</v>
      </c>
      <c r="N20" s="58" t="s">
        <v>68</v>
      </c>
      <c r="O20" s="4" t="str">
        <f>_xlfn.XLOOKUP($N20,'FIXTURES INPUT'!$F$4:$F$35,'FIXTURES INPUT'!$B$4:$B$35,0)</f>
        <v xml:space="preserve"> - </v>
      </c>
      <c r="Q20" s="58" t="s">
        <v>68</v>
      </c>
      <c r="R20" s="58" t="s">
        <v>68</v>
      </c>
      <c r="S20" s="58" t="s">
        <v>68</v>
      </c>
      <c r="T20" s="58" t="s">
        <v>68</v>
      </c>
      <c r="U20" s="58" t="s">
        <v>68</v>
      </c>
      <c r="W20" s="58" t="s">
        <v>68</v>
      </c>
      <c r="X20" s="58" t="s">
        <v>68</v>
      </c>
      <c r="Y20" s="58" t="s">
        <v>68</v>
      </c>
      <c r="Z20" s="58" t="s">
        <v>68</v>
      </c>
      <c r="AA20" s="58" t="s">
        <v>68</v>
      </c>
      <c r="AC20" s="4">
        <f>_xlfn.XLOOKUP($Q20,LISTS!$B$3:$B$39,LISTS!$A$3:$A$39,0)</f>
        <v>0</v>
      </c>
      <c r="AD20" s="4">
        <f>_xlfn.XLOOKUP($R20,LISTS!$B$3:$B$39,LISTS!$A$3:$A$39,0)</f>
        <v>0</v>
      </c>
      <c r="AE20" s="4">
        <f>_xlfn.XLOOKUP($S20,LISTS!$B$3:$B$39,LISTS!$A$3:$A$39,0)</f>
        <v>0</v>
      </c>
      <c r="AF20" s="4">
        <f>_xlfn.XLOOKUP($T20,LISTS!$B$3:$B$39,LISTS!$A$3:$A$39,0)</f>
        <v>0</v>
      </c>
      <c r="AG20" s="4">
        <f>_xlfn.XLOOKUP($U20,LISTS!$B$3:$B$39,LISTS!$A$3:$A$39,0)</f>
        <v>0</v>
      </c>
      <c r="AI20" s="4">
        <f>_xlfn.XLOOKUP(W20,LISTS!$B$3:$B$39,LISTS!$A$3:$A$39,0)</f>
        <v>0</v>
      </c>
      <c r="AJ20" s="4">
        <f>_xlfn.XLOOKUP(X20,LISTS!$B$3:$B$39,LISTS!$A$3:$A$39,0)</f>
        <v>0</v>
      </c>
      <c r="AK20" s="4">
        <f>_xlfn.XLOOKUP(Y20,LISTS!$B$3:$B$39,LISTS!$A$3:$A$39,0)</f>
        <v>0</v>
      </c>
      <c r="AL20" s="4">
        <f>_xlfn.XLOOKUP(Z20,LISTS!$B$3:$B$39,LISTS!$A$3:$A$39,0)</f>
        <v>0</v>
      </c>
      <c r="AM20" s="4">
        <f>_xlfn.XLOOKUP(AA20,LISTS!$B$3:$B$39,LISTS!$A$3:$A$39,0)</f>
        <v>0</v>
      </c>
    </row>
    <row r="21" spans="1:39" x14ac:dyDescent="0.25">
      <c r="A21" s="57">
        <f t="shared" si="0"/>
        <v>17</v>
      </c>
      <c r="B21" s="58" t="s">
        <v>68</v>
      </c>
      <c r="C21" s="58" t="s">
        <v>68</v>
      </c>
      <c r="E21" s="58" t="s">
        <v>68</v>
      </c>
      <c r="F21" s="4">
        <f>_xlfn.XLOOKUP($E21,LISTS!$B$3:$B$39,LISTS!$A$3:$A$39,0)</f>
        <v>0</v>
      </c>
      <c r="H21" s="58" t="s">
        <v>68</v>
      </c>
      <c r="I21" s="4" t="str">
        <f>_xlfn.XLOOKUP($H21,'FIXTURES INPUT'!$F$4:$F$35,'FIXTURES INPUT'!$B$4:$B$35,0)</f>
        <v xml:space="preserve"> - </v>
      </c>
      <c r="K21" s="58" t="s">
        <v>68</v>
      </c>
      <c r="L21" s="4">
        <f>_xlfn.XLOOKUP($K21,LISTS!$B$3:$B$39,LISTS!$A$3:$A$39,0)</f>
        <v>0</v>
      </c>
      <c r="N21" s="58" t="s">
        <v>68</v>
      </c>
      <c r="O21" s="4" t="str">
        <f>_xlfn.XLOOKUP($N21,'FIXTURES INPUT'!$F$4:$F$35,'FIXTURES INPUT'!$B$4:$B$35,0)</f>
        <v xml:space="preserve"> - </v>
      </c>
      <c r="Q21" s="58" t="s">
        <v>68</v>
      </c>
      <c r="R21" s="58" t="s">
        <v>68</v>
      </c>
      <c r="S21" s="58" t="s">
        <v>68</v>
      </c>
      <c r="T21" s="58" t="s">
        <v>68</v>
      </c>
      <c r="U21" s="58" t="s">
        <v>68</v>
      </c>
      <c r="W21" s="58" t="s">
        <v>68</v>
      </c>
      <c r="X21" s="58" t="s">
        <v>68</v>
      </c>
      <c r="Y21" s="58" t="s">
        <v>68</v>
      </c>
      <c r="Z21" s="58" t="s">
        <v>68</v>
      </c>
      <c r="AA21" s="58" t="s">
        <v>68</v>
      </c>
      <c r="AC21" s="4">
        <f>_xlfn.XLOOKUP($Q21,LISTS!$B$3:$B$39,LISTS!$A$3:$A$39,0)</f>
        <v>0</v>
      </c>
      <c r="AD21" s="4">
        <f>_xlfn.XLOOKUP($R21,LISTS!$B$3:$B$39,LISTS!$A$3:$A$39,0)</f>
        <v>0</v>
      </c>
      <c r="AE21" s="4">
        <f>_xlfn.XLOOKUP($S21,LISTS!$B$3:$B$39,LISTS!$A$3:$A$39,0)</f>
        <v>0</v>
      </c>
      <c r="AF21" s="4">
        <f>_xlfn.XLOOKUP($T21,LISTS!$B$3:$B$39,LISTS!$A$3:$A$39,0)</f>
        <v>0</v>
      </c>
      <c r="AG21" s="4">
        <f>_xlfn.XLOOKUP($U21,LISTS!$B$3:$B$39,LISTS!$A$3:$A$39,0)</f>
        <v>0</v>
      </c>
      <c r="AI21" s="4">
        <f>_xlfn.XLOOKUP(W21,LISTS!$B$3:$B$39,LISTS!$A$3:$A$39,0)</f>
        <v>0</v>
      </c>
      <c r="AJ21" s="4">
        <f>_xlfn.XLOOKUP(X21,LISTS!$B$3:$B$39,LISTS!$A$3:$A$39,0)</f>
        <v>0</v>
      </c>
      <c r="AK21" s="4">
        <f>_xlfn.XLOOKUP(Y21,LISTS!$B$3:$B$39,LISTS!$A$3:$A$39,0)</f>
        <v>0</v>
      </c>
      <c r="AL21" s="4">
        <f>_xlfn.XLOOKUP(Z21,LISTS!$B$3:$B$39,LISTS!$A$3:$A$39,0)</f>
        <v>0</v>
      </c>
      <c r="AM21" s="4">
        <f>_xlfn.XLOOKUP(AA21,LISTS!$B$3:$B$39,LISTS!$A$3:$A$39,0)</f>
        <v>0</v>
      </c>
    </row>
    <row r="22" spans="1:39" x14ac:dyDescent="0.25">
      <c r="A22" s="57">
        <f t="shared" si="0"/>
        <v>18</v>
      </c>
      <c r="B22" s="58" t="s">
        <v>68</v>
      </c>
      <c r="C22" s="58" t="s">
        <v>68</v>
      </c>
      <c r="E22" s="58" t="s">
        <v>68</v>
      </c>
      <c r="F22" s="4">
        <f>_xlfn.XLOOKUP($E22,LISTS!$B$3:$B$39,LISTS!$A$3:$A$39,0)</f>
        <v>0</v>
      </c>
      <c r="H22" s="58" t="s">
        <v>68</v>
      </c>
      <c r="I22" s="4" t="str">
        <f>_xlfn.XLOOKUP($H22,'FIXTURES INPUT'!$F$4:$F$35,'FIXTURES INPUT'!$B$4:$B$35,0)</f>
        <v xml:space="preserve"> - </v>
      </c>
      <c r="K22" s="58" t="s">
        <v>68</v>
      </c>
      <c r="L22" s="4">
        <f>_xlfn.XLOOKUP($K22,LISTS!$B$3:$B$39,LISTS!$A$3:$A$39,0)</f>
        <v>0</v>
      </c>
      <c r="N22" s="58" t="s">
        <v>68</v>
      </c>
      <c r="O22" s="4" t="str">
        <f>_xlfn.XLOOKUP($N22,'FIXTURES INPUT'!$F$4:$F$35,'FIXTURES INPUT'!$B$4:$B$35,0)</f>
        <v xml:space="preserve"> - </v>
      </c>
      <c r="Q22" s="58" t="s">
        <v>68</v>
      </c>
      <c r="R22" s="58" t="s">
        <v>68</v>
      </c>
      <c r="S22" s="58" t="s">
        <v>68</v>
      </c>
      <c r="T22" s="58" t="s">
        <v>68</v>
      </c>
      <c r="U22" s="58" t="s">
        <v>68</v>
      </c>
      <c r="W22" s="58" t="s">
        <v>68</v>
      </c>
      <c r="X22" s="58" t="s">
        <v>68</v>
      </c>
      <c r="Y22" s="58" t="s">
        <v>68</v>
      </c>
      <c r="Z22" s="58" t="s">
        <v>68</v>
      </c>
      <c r="AA22" s="58" t="s">
        <v>68</v>
      </c>
      <c r="AC22" s="4">
        <f>_xlfn.XLOOKUP($Q22,LISTS!$B$3:$B$39,LISTS!$A$3:$A$39,0)</f>
        <v>0</v>
      </c>
      <c r="AD22" s="4">
        <f>_xlfn.XLOOKUP($R22,LISTS!$B$3:$B$39,LISTS!$A$3:$A$39,0)</f>
        <v>0</v>
      </c>
      <c r="AE22" s="4">
        <f>_xlfn.XLOOKUP($S22,LISTS!$B$3:$B$39,LISTS!$A$3:$A$39,0)</f>
        <v>0</v>
      </c>
      <c r="AF22" s="4">
        <f>_xlfn.XLOOKUP($T22,LISTS!$B$3:$B$39,LISTS!$A$3:$A$39,0)</f>
        <v>0</v>
      </c>
      <c r="AG22" s="4">
        <f>_xlfn.XLOOKUP($U22,LISTS!$B$3:$B$39,LISTS!$A$3:$A$39,0)</f>
        <v>0</v>
      </c>
      <c r="AI22" s="4">
        <f>_xlfn.XLOOKUP(W22,LISTS!$B$3:$B$39,LISTS!$A$3:$A$39,0)</f>
        <v>0</v>
      </c>
      <c r="AJ22" s="4">
        <f>_xlfn.XLOOKUP(X22,LISTS!$B$3:$B$39,LISTS!$A$3:$A$39,0)</f>
        <v>0</v>
      </c>
      <c r="AK22" s="4">
        <f>_xlfn.XLOOKUP(Y22,LISTS!$B$3:$B$39,LISTS!$A$3:$A$39,0)</f>
        <v>0</v>
      </c>
      <c r="AL22" s="4">
        <f>_xlfn.XLOOKUP(Z22,LISTS!$B$3:$B$39,LISTS!$A$3:$A$39,0)</f>
        <v>0</v>
      </c>
      <c r="AM22" s="4">
        <f>_xlfn.XLOOKUP(AA22,LISTS!$B$3:$B$39,LISTS!$A$3:$A$39,0)</f>
        <v>0</v>
      </c>
    </row>
    <row r="23" spans="1:39" x14ac:dyDescent="0.25">
      <c r="A23" s="57">
        <f t="shared" si="0"/>
        <v>19</v>
      </c>
      <c r="B23" s="58" t="s">
        <v>68</v>
      </c>
      <c r="C23" s="58" t="s">
        <v>68</v>
      </c>
      <c r="E23" s="58" t="s">
        <v>68</v>
      </c>
      <c r="F23" s="4">
        <f>_xlfn.XLOOKUP($E23,LISTS!$B$3:$B$39,LISTS!$A$3:$A$39,0)</f>
        <v>0</v>
      </c>
      <c r="H23" s="58" t="s">
        <v>68</v>
      </c>
      <c r="I23" s="4" t="str">
        <f>_xlfn.XLOOKUP($H23,'FIXTURES INPUT'!$F$4:$F$35,'FIXTURES INPUT'!$B$4:$B$35,0)</f>
        <v xml:space="preserve"> - </v>
      </c>
      <c r="K23" s="58" t="s">
        <v>68</v>
      </c>
      <c r="L23" s="4">
        <f>_xlfn.XLOOKUP($K23,LISTS!$B$3:$B$39,LISTS!$A$3:$A$39,0)</f>
        <v>0</v>
      </c>
      <c r="N23" s="58" t="s">
        <v>68</v>
      </c>
      <c r="O23" s="4" t="str">
        <f>_xlfn.XLOOKUP($N23,'FIXTURES INPUT'!$F$4:$F$35,'FIXTURES INPUT'!$B$4:$B$35,0)</f>
        <v xml:space="preserve"> - </v>
      </c>
      <c r="Q23" s="58" t="s">
        <v>68</v>
      </c>
      <c r="R23" s="58" t="s">
        <v>68</v>
      </c>
      <c r="S23" s="58" t="s">
        <v>68</v>
      </c>
      <c r="T23" s="58" t="s">
        <v>68</v>
      </c>
      <c r="U23" s="58" t="s">
        <v>68</v>
      </c>
      <c r="W23" s="58" t="s">
        <v>68</v>
      </c>
      <c r="X23" s="58" t="s">
        <v>68</v>
      </c>
      <c r="Y23" s="58" t="s">
        <v>68</v>
      </c>
      <c r="Z23" s="58" t="s">
        <v>68</v>
      </c>
      <c r="AA23" s="58" t="s">
        <v>68</v>
      </c>
      <c r="AC23" s="4">
        <f>_xlfn.XLOOKUP($Q23,LISTS!$B$3:$B$39,LISTS!$A$3:$A$39,0)</f>
        <v>0</v>
      </c>
      <c r="AD23" s="4">
        <f>_xlfn.XLOOKUP($R23,LISTS!$B$3:$B$39,LISTS!$A$3:$A$39,0)</f>
        <v>0</v>
      </c>
      <c r="AE23" s="4">
        <f>_xlfn.XLOOKUP($S23,LISTS!$B$3:$B$39,LISTS!$A$3:$A$39,0)</f>
        <v>0</v>
      </c>
      <c r="AF23" s="4">
        <f>_xlfn.XLOOKUP($T23,LISTS!$B$3:$B$39,LISTS!$A$3:$A$39,0)</f>
        <v>0</v>
      </c>
      <c r="AG23" s="4">
        <f>_xlfn.XLOOKUP($U23,LISTS!$B$3:$B$39,LISTS!$A$3:$A$39,0)</f>
        <v>0</v>
      </c>
      <c r="AI23" s="4">
        <f>_xlfn.XLOOKUP(W23,LISTS!$B$3:$B$39,LISTS!$A$3:$A$39,0)</f>
        <v>0</v>
      </c>
      <c r="AJ23" s="4">
        <f>_xlfn.XLOOKUP(X23,LISTS!$B$3:$B$39,LISTS!$A$3:$A$39,0)</f>
        <v>0</v>
      </c>
      <c r="AK23" s="4">
        <f>_xlfn.XLOOKUP(Y23,LISTS!$B$3:$B$39,LISTS!$A$3:$A$39,0)</f>
        <v>0</v>
      </c>
      <c r="AL23" s="4">
        <f>_xlfn.XLOOKUP(Z23,LISTS!$B$3:$B$39,LISTS!$A$3:$A$39,0)</f>
        <v>0</v>
      </c>
      <c r="AM23" s="4">
        <f>_xlfn.XLOOKUP(AA23,LISTS!$B$3:$B$39,LISTS!$A$3:$A$39,0)</f>
        <v>0</v>
      </c>
    </row>
    <row r="24" spans="1:39" x14ac:dyDescent="0.25">
      <c r="A24" s="57">
        <f t="shared" si="0"/>
        <v>20</v>
      </c>
      <c r="B24" s="58" t="s">
        <v>68</v>
      </c>
      <c r="C24" s="58" t="s">
        <v>68</v>
      </c>
      <c r="E24" s="58" t="s">
        <v>68</v>
      </c>
      <c r="F24" s="4">
        <f>_xlfn.XLOOKUP($E24,LISTS!$B$3:$B$39,LISTS!$A$3:$A$39,0)</f>
        <v>0</v>
      </c>
      <c r="H24" s="58" t="s">
        <v>68</v>
      </c>
      <c r="I24" s="4" t="str">
        <f>_xlfn.XLOOKUP($H24,'FIXTURES INPUT'!$F$4:$F$35,'FIXTURES INPUT'!$B$4:$B$35,0)</f>
        <v xml:space="preserve"> - </v>
      </c>
      <c r="K24" s="58" t="s">
        <v>68</v>
      </c>
      <c r="L24" s="4">
        <f>_xlfn.XLOOKUP($K24,LISTS!$B$3:$B$39,LISTS!$A$3:$A$39,0)</f>
        <v>0</v>
      </c>
      <c r="N24" s="58" t="s">
        <v>68</v>
      </c>
      <c r="O24" s="4" t="str">
        <f>_xlfn.XLOOKUP($N24,'FIXTURES INPUT'!$F$4:$F$35,'FIXTURES INPUT'!$B$4:$B$35,0)</f>
        <v xml:space="preserve"> - </v>
      </c>
      <c r="Q24" s="58" t="s">
        <v>68</v>
      </c>
      <c r="R24" s="58" t="s">
        <v>68</v>
      </c>
      <c r="S24" s="58" t="s">
        <v>68</v>
      </c>
      <c r="T24" s="58" t="s">
        <v>68</v>
      </c>
      <c r="U24" s="58" t="s">
        <v>68</v>
      </c>
      <c r="W24" s="58" t="s">
        <v>68</v>
      </c>
      <c r="X24" s="58" t="s">
        <v>68</v>
      </c>
      <c r="Y24" s="58" t="s">
        <v>68</v>
      </c>
      <c r="Z24" s="58" t="s">
        <v>68</v>
      </c>
      <c r="AA24" s="58" t="s">
        <v>68</v>
      </c>
      <c r="AC24" s="4">
        <f>_xlfn.XLOOKUP($Q24,LISTS!$B$3:$B$39,LISTS!$A$3:$A$39,0)</f>
        <v>0</v>
      </c>
      <c r="AD24" s="4">
        <f>_xlfn.XLOOKUP($R24,LISTS!$B$3:$B$39,LISTS!$A$3:$A$39,0)</f>
        <v>0</v>
      </c>
      <c r="AE24" s="4">
        <f>_xlfn.XLOOKUP($S24,LISTS!$B$3:$B$39,LISTS!$A$3:$A$39,0)</f>
        <v>0</v>
      </c>
      <c r="AF24" s="4">
        <f>_xlfn.XLOOKUP($T24,LISTS!$B$3:$B$39,LISTS!$A$3:$A$39,0)</f>
        <v>0</v>
      </c>
      <c r="AG24" s="4">
        <f>_xlfn.XLOOKUP($U24,LISTS!$B$3:$B$39,LISTS!$A$3:$A$39,0)</f>
        <v>0</v>
      </c>
      <c r="AI24" s="4">
        <f>_xlfn.XLOOKUP(W24,LISTS!$B$3:$B$39,LISTS!$A$3:$A$39,0)</f>
        <v>0</v>
      </c>
      <c r="AJ24" s="4">
        <f>_xlfn.XLOOKUP(X24,LISTS!$B$3:$B$39,LISTS!$A$3:$A$39,0)</f>
        <v>0</v>
      </c>
      <c r="AK24" s="4">
        <f>_xlfn.XLOOKUP(Y24,LISTS!$B$3:$B$39,LISTS!$A$3:$A$39,0)</f>
        <v>0</v>
      </c>
      <c r="AL24" s="4">
        <f>_xlfn.XLOOKUP(Z24,LISTS!$B$3:$B$39,LISTS!$A$3:$A$39,0)</f>
        <v>0</v>
      </c>
      <c r="AM24" s="4">
        <f>_xlfn.XLOOKUP(AA24,LISTS!$B$3:$B$39,LISTS!$A$3:$A$39,0)</f>
        <v>0</v>
      </c>
    </row>
    <row r="25" spans="1:39" x14ac:dyDescent="0.25">
      <c r="A25" s="57">
        <f t="shared" si="0"/>
        <v>21</v>
      </c>
      <c r="B25" s="58" t="s">
        <v>68</v>
      </c>
      <c r="C25" s="58" t="s">
        <v>68</v>
      </c>
      <c r="E25" s="58" t="s">
        <v>68</v>
      </c>
      <c r="F25" s="4">
        <f>_xlfn.XLOOKUP($E25,LISTS!$B$3:$B$39,LISTS!$A$3:$A$39,0)</f>
        <v>0</v>
      </c>
      <c r="H25" s="58" t="s">
        <v>68</v>
      </c>
      <c r="I25" s="4" t="str">
        <f>_xlfn.XLOOKUP($H25,'FIXTURES INPUT'!$F$4:$F$35,'FIXTURES INPUT'!$B$4:$B$35,0)</f>
        <v xml:space="preserve"> - </v>
      </c>
      <c r="K25" s="58" t="s">
        <v>68</v>
      </c>
      <c r="L25" s="4">
        <f>_xlfn.XLOOKUP($K25,LISTS!$B$3:$B$39,LISTS!$A$3:$A$39,0)</f>
        <v>0</v>
      </c>
      <c r="N25" s="58" t="s">
        <v>68</v>
      </c>
      <c r="O25" s="4" t="str">
        <f>_xlfn.XLOOKUP($N25,'FIXTURES INPUT'!$F$4:$F$35,'FIXTURES INPUT'!$B$4:$B$35,0)</f>
        <v xml:space="preserve"> - </v>
      </c>
      <c r="Q25" s="58" t="s">
        <v>68</v>
      </c>
      <c r="R25" s="58" t="s">
        <v>68</v>
      </c>
      <c r="S25" s="58" t="s">
        <v>68</v>
      </c>
      <c r="T25" s="58" t="s">
        <v>68</v>
      </c>
      <c r="U25" s="58" t="s">
        <v>68</v>
      </c>
      <c r="W25" s="58" t="s">
        <v>68</v>
      </c>
      <c r="X25" s="58" t="s">
        <v>68</v>
      </c>
      <c r="Y25" s="58" t="s">
        <v>68</v>
      </c>
      <c r="Z25" s="58" t="s">
        <v>68</v>
      </c>
      <c r="AA25" s="58" t="s">
        <v>68</v>
      </c>
      <c r="AC25" s="4">
        <f>_xlfn.XLOOKUP($Q25,LISTS!$B$3:$B$39,LISTS!$A$3:$A$39,0)</f>
        <v>0</v>
      </c>
      <c r="AD25" s="4">
        <f>_xlfn.XLOOKUP($R25,LISTS!$B$3:$B$39,LISTS!$A$3:$A$39,0)</f>
        <v>0</v>
      </c>
      <c r="AE25" s="4">
        <f>_xlfn.XLOOKUP($S25,LISTS!$B$3:$B$39,LISTS!$A$3:$A$39,0)</f>
        <v>0</v>
      </c>
      <c r="AF25" s="4">
        <f>_xlfn.XLOOKUP($T25,LISTS!$B$3:$B$39,LISTS!$A$3:$A$39,0)</f>
        <v>0</v>
      </c>
      <c r="AG25" s="4">
        <f>_xlfn.XLOOKUP($U25,LISTS!$B$3:$B$39,LISTS!$A$3:$A$39,0)</f>
        <v>0</v>
      </c>
      <c r="AI25" s="4">
        <f>_xlfn.XLOOKUP(W25,LISTS!$B$3:$B$39,LISTS!$A$3:$A$39,0)</f>
        <v>0</v>
      </c>
      <c r="AJ25" s="4">
        <f>_xlfn.XLOOKUP(X25,LISTS!$B$3:$B$39,LISTS!$A$3:$A$39,0)</f>
        <v>0</v>
      </c>
      <c r="AK25" s="4">
        <f>_xlfn.XLOOKUP(Y25,LISTS!$B$3:$B$39,LISTS!$A$3:$A$39,0)</f>
        <v>0</v>
      </c>
      <c r="AL25" s="4">
        <f>_xlfn.XLOOKUP(Z25,LISTS!$B$3:$B$39,LISTS!$A$3:$A$39,0)</f>
        <v>0</v>
      </c>
      <c r="AM25" s="4">
        <f>_xlfn.XLOOKUP(AA25,LISTS!$B$3:$B$39,LISTS!$A$3:$A$39,0)</f>
        <v>0</v>
      </c>
    </row>
    <row r="26" spans="1:39" x14ac:dyDescent="0.25">
      <c r="A26" s="57">
        <f t="shared" si="0"/>
        <v>22</v>
      </c>
      <c r="B26" s="58" t="s">
        <v>68</v>
      </c>
      <c r="C26" s="58" t="s">
        <v>68</v>
      </c>
      <c r="E26" s="58" t="s">
        <v>68</v>
      </c>
      <c r="F26" s="4">
        <f>_xlfn.XLOOKUP($E26,LISTS!$B$3:$B$39,LISTS!$A$3:$A$39,0)</f>
        <v>0</v>
      </c>
      <c r="H26" s="58" t="s">
        <v>68</v>
      </c>
      <c r="I26" s="4" t="str">
        <f>_xlfn.XLOOKUP($H26,'FIXTURES INPUT'!$F$4:$F$35,'FIXTURES INPUT'!$B$4:$B$35,0)</f>
        <v xml:space="preserve"> - </v>
      </c>
      <c r="K26" s="58" t="s">
        <v>68</v>
      </c>
      <c r="L26" s="4">
        <f>_xlfn.XLOOKUP($K26,LISTS!$B$3:$B$39,LISTS!$A$3:$A$39,0)</f>
        <v>0</v>
      </c>
      <c r="N26" s="58" t="s">
        <v>68</v>
      </c>
      <c r="O26" s="4" t="str">
        <f>_xlfn.XLOOKUP($N26,'FIXTURES INPUT'!$F$4:$F$35,'FIXTURES INPUT'!$B$4:$B$35,0)</f>
        <v xml:space="preserve"> - </v>
      </c>
      <c r="Q26" s="58" t="s">
        <v>68</v>
      </c>
      <c r="R26" s="58" t="s">
        <v>68</v>
      </c>
      <c r="S26" s="58" t="s">
        <v>68</v>
      </c>
      <c r="T26" s="58" t="s">
        <v>68</v>
      </c>
      <c r="U26" s="58" t="s">
        <v>68</v>
      </c>
      <c r="W26" s="58" t="s">
        <v>68</v>
      </c>
      <c r="X26" s="58" t="s">
        <v>68</v>
      </c>
      <c r="Y26" s="58" t="s">
        <v>68</v>
      </c>
      <c r="Z26" s="58" t="s">
        <v>68</v>
      </c>
      <c r="AA26" s="58" t="s">
        <v>68</v>
      </c>
      <c r="AC26" s="4">
        <f>_xlfn.XLOOKUP($Q26,LISTS!$B$3:$B$39,LISTS!$A$3:$A$39,0)</f>
        <v>0</v>
      </c>
      <c r="AD26" s="4">
        <f>_xlfn.XLOOKUP($R26,LISTS!$B$3:$B$39,LISTS!$A$3:$A$39,0)</f>
        <v>0</v>
      </c>
      <c r="AE26" s="4">
        <f>_xlfn.XLOOKUP($S26,LISTS!$B$3:$B$39,LISTS!$A$3:$A$39,0)</f>
        <v>0</v>
      </c>
      <c r="AF26" s="4">
        <f>_xlfn.XLOOKUP($T26,LISTS!$B$3:$B$39,LISTS!$A$3:$A$39,0)</f>
        <v>0</v>
      </c>
      <c r="AG26" s="4">
        <f>_xlfn.XLOOKUP($U26,LISTS!$B$3:$B$39,LISTS!$A$3:$A$39,0)</f>
        <v>0</v>
      </c>
      <c r="AI26" s="4">
        <f>_xlfn.XLOOKUP(W26,LISTS!$B$3:$B$39,LISTS!$A$3:$A$39,0)</f>
        <v>0</v>
      </c>
      <c r="AJ26" s="4">
        <f>_xlfn.XLOOKUP(X26,LISTS!$B$3:$B$39,LISTS!$A$3:$A$39,0)</f>
        <v>0</v>
      </c>
      <c r="AK26" s="4">
        <f>_xlfn.XLOOKUP(Y26,LISTS!$B$3:$B$39,LISTS!$A$3:$A$39,0)</f>
        <v>0</v>
      </c>
      <c r="AL26" s="4">
        <f>_xlfn.XLOOKUP(Z26,LISTS!$B$3:$B$39,LISTS!$A$3:$A$39,0)</f>
        <v>0</v>
      </c>
      <c r="AM26" s="4">
        <f>_xlfn.XLOOKUP(AA26,LISTS!$B$3:$B$39,LISTS!$A$3:$A$39,0)</f>
        <v>0</v>
      </c>
    </row>
    <row r="27" spans="1:39" x14ac:dyDescent="0.25">
      <c r="A27" s="57">
        <f t="shared" si="0"/>
        <v>23</v>
      </c>
      <c r="B27" s="58" t="s">
        <v>68</v>
      </c>
      <c r="C27" s="58" t="s">
        <v>68</v>
      </c>
      <c r="E27" s="58" t="s">
        <v>68</v>
      </c>
      <c r="F27" s="4">
        <f>_xlfn.XLOOKUP($E27,LISTS!$B$3:$B$39,LISTS!$A$3:$A$39,0)</f>
        <v>0</v>
      </c>
      <c r="H27" s="58" t="s">
        <v>68</v>
      </c>
      <c r="I27" s="4" t="str">
        <f>_xlfn.XLOOKUP($H27,'FIXTURES INPUT'!$F$4:$F$35,'FIXTURES INPUT'!$B$4:$B$35,0)</f>
        <v xml:space="preserve"> - </v>
      </c>
      <c r="K27" s="58" t="s">
        <v>68</v>
      </c>
      <c r="L27" s="4">
        <f>_xlfn.XLOOKUP($K27,LISTS!$B$3:$B$39,LISTS!$A$3:$A$39,0)</f>
        <v>0</v>
      </c>
      <c r="N27" s="58" t="s">
        <v>68</v>
      </c>
      <c r="O27" s="4" t="str">
        <f>_xlfn.XLOOKUP($N27,'FIXTURES INPUT'!$F$4:$F$35,'FIXTURES INPUT'!$B$4:$B$35,0)</f>
        <v xml:space="preserve"> - </v>
      </c>
      <c r="Q27" s="58" t="s">
        <v>68</v>
      </c>
      <c r="R27" s="58" t="s">
        <v>68</v>
      </c>
      <c r="S27" s="58" t="s">
        <v>68</v>
      </c>
      <c r="T27" s="58" t="s">
        <v>68</v>
      </c>
      <c r="U27" s="58" t="s">
        <v>68</v>
      </c>
      <c r="W27" s="58" t="s">
        <v>68</v>
      </c>
      <c r="X27" s="58" t="s">
        <v>68</v>
      </c>
      <c r="Y27" s="58" t="s">
        <v>68</v>
      </c>
      <c r="Z27" s="58" t="s">
        <v>68</v>
      </c>
      <c r="AA27" s="58" t="s">
        <v>68</v>
      </c>
      <c r="AC27" s="4">
        <f>_xlfn.XLOOKUP($Q27,LISTS!$B$3:$B$39,LISTS!$A$3:$A$39,0)</f>
        <v>0</v>
      </c>
      <c r="AD27" s="4">
        <f>_xlfn.XLOOKUP($R27,LISTS!$B$3:$B$39,LISTS!$A$3:$A$39,0)</f>
        <v>0</v>
      </c>
      <c r="AE27" s="4">
        <f>_xlfn.XLOOKUP($S27,LISTS!$B$3:$B$39,LISTS!$A$3:$A$39,0)</f>
        <v>0</v>
      </c>
      <c r="AF27" s="4">
        <f>_xlfn.XLOOKUP($T27,LISTS!$B$3:$B$39,LISTS!$A$3:$A$39,0)</f>
        <v>0</v>
      </c>
      <c r="AG27" s="4">
        <f>_xlfn.XLOOKUP($U27,LISTS!$B$3:$B$39,LISTS!$A$3:$A$39,0)</f>
        <v>0</v>
      </c>
      <c r="AI27" s="4">
        <f>_xlfn.XLOOKUP(W27,LISTS!$B$3:$B$39,LISTS!$A$3:$A$39,0)</f>
        <v>0</v>
      </c>
      <c r="AJ27" s="4">
        <f>_xlfn.XLOOKUP(X27,LISTS!$B$3:$B$39,LISTS!$A$3:$A$39,0)</f>
        <v>0</v>
      </c>
      <c r="AK27" s="4">
        <f>_xlfn.XLOOKUP(Y27,LISTS!$B$3:$B$39,LISTS!$A$3:$A$39,0)</f>
        <v>0</v>
      </c>
      <c r="AL27" s="4">
        <f>_xlfn.XLOOKUP(Z27,LISTS!$B$3:$B$39,LISTS!$A$3:$A$39,0)</f>
        <v>0</v>
      </c>
      <c r="AM27" s="4">
        <f>_xlfn.XLOOKUP(AA27,LISTS!$B$3:$B$39,LISTS!$A$3:$A$39,0)</f>
        <v>0</v>
      </c>
    </row>
    <row r="28" spans="1:39" x14ac:dyDescent="0.25">
      <c r="A28" s="57">
        <f t="shared" si="0"/>
        <v>24</v>
      </c>
      <c r="B28" s="58" t="s">
        <v>68</v>
      </c>
      <c r="C28" s="58" t="s">
        <v>68</v>
      </c>
      <c r="E28" s="58" t="s">
        <v>68</v>
      </c>
      <c r="F28" s="4">
        <f>_xlfn.XLOOKUP($E28,LISTS!$B$3:$B$39,LISTS!$A$3:$A$39,0)</f>
        <v>0</v>
      </c>
      <c r="H28" s="58" t="s">
        <v>68</v>
      </c>
      <c r="I28" s="4" t="str">
        <f>_xlfn.XLOOKUP($H28,'FIXTURES INPUT'!$F$4:$F$35,'FIXTURES INPUT'!$B$4:$B$35,0)</f>
        <v xml:space="preserve"> - </v>
      </c>
      <c r="K28" s="58" t="s">
        <v>68</v>
      </c>
      <c r="L28" s="4">
        <f>_xlfn.XLOOKUP($K28,LISTS!$B$3:$B$39,LISTS!$A$3:$A$39,0)</f>
        <v>0</v>
      </c>
      <c r="N28" s="58" t="s">
        <v>68</v>
      </c>
      <c r="O28" s="4" t="str">
        <f>_xlfn.XLOOKUP($N28,'FIXTURES INPUT'!$F$4:$F$35,'FIXTURES INPUT'!$B$4:$B$35,0)</f>
        <v xml:space="preserve"> - </v>
      </c>
      <c r="Q28" s="58" t="s">
        <v>68</v>
      </c>
      <c r="R28" s="58" t="s">
        <v>68</v>
      </c>
      <c r="S28" s="58" t="s">
        <v>68</v>
      </c>
      <c r="T28" s="58" t="s">
        <v>68</v>
      </c>
      <c r="U28" s="58" t="s">
        <v>68</v>
      </c>
      <c r="W28" s="58" t="s">
        <v>68</v>
      </c>
      <c r="X28" s="58" t="s">
        <v>68</v>
      </c>
      <c r="Y28" s="58" t="s">
        <v>68</v>
      </c>
      <c r="Z28" s="58" t="s">
        <v>68</v>
      </c>
      <c r="AA28" s="58" t="s">
        <v>68</v>
      </c>
      <c r="AC28" s="4">
        <f>_xlfn.XLOOKUP($Q28,LISTS!$B$3:$B$39,LISTS!$A$3:$A$39,0)</f>
        <v>0</v>
      </c>
      <c r="AD28" s="4">
        <f>_xlfn.XLOOKUP($R28,LISTS!$B$3:$B$39,LISTS!$A$3:$A$39,0)</f>
        <v>0</v>
      </c>
      <c r="AE28" s="4">
        <f>_xlfn.XLOOKUP($S28,LISTS!$B$3:$B$39,LISTS!$A$3:$A$39,0)</f>
        <v>0</v>
      </c>
      <c r="AF28" s="4">
        <f>_xlfn.XLOOKUP($T28,LISTS!$B$3:$B$39,LISTS!$A$3:$A$39,0)</f>
        <v>0</v>
      </c>
      <c r="AG28" s="4">
        <f>_xlfn.XLOOKUP($U28,LISTS!$B$3:$B$39,LISTS!$A$3:$A$39,0)</f>
        <v>0</v>
      </c>
      <c r="AI28" s="4">
        <f>_xlfn.XLOOKUP(W28,LISTS!$B$3:$B$39,LISTS!$A$3:$A$39,0)</f>
        <v>0</v>
      </c>
      <c r="AJ28" s="4">
        <f>_xlfn.XLOOKUP(X28,LISTS!$B$3:$B$39,LISTS!$A$3:$A$39,0)</f>
        <v>0</v>
      </c>
      <c r="AK28" s="4">
        <f>_xlfn.XLOOKUP(Y28,LISTS!$B$3:$B$39,LISTS!$A$3:$A$39,0)</f>
        <v>0</v>
      </c>
      <c r="AL28" s="4">
        <f>_xlfn.XLOOKUP(Z28,LISTS!$B$3:$B$39,LISTS!$A$3:$A$39,0)</f>
        <v>0</v>
      </c>
      <c r="AM28" s="4">
        <f>_xlfn.XLOOKUP(AA28,LISTS!$B$3:$B$39,LISTS!$A$3:$A$39,0)</f>
        <v>0</v>
      </c>
    </row>
    <row r="29" spans="1:39" x14ac:dyDescent="0.25">
      <c r="A29" s="57">
        <f t="shared" si="0"/>
        <v>25</v>
      </c>
      <c r="B29" s="58" t="s">
        <v>68</v>
      </c>
      <c r="C29" s="58" t="s">
        <v>68</v>
      </c>
      <c r="E29" s="58" t="s">
        <v>68</v>
      </c>
      <c r="F29" s="4">
        <f>_xlfn.XLOOKUP($E29,LISTS!$B$3:$B$39,LISTS!$A$3:$A$39,0)</f>
        <v>0</v>
      </c>
      <c r="H29" s="58" t="s">
        <v>68</v>
      </c>
      <c r="I29" s="4" t="str">
        <f>_xlfn.XLOOKUP($H29,'FIXTURES INPUT'!$F$4:$F$35,'FIXTURES INPUT'!$B$4:$B$35,0)</f>
        <v xml:space="preserve"> - </v>
      </c>
      <c r="K29" s="58" t="s">
        <v>68</v>
      </c>
      <c r="L29" s="4">
        <f>_xlfn.XLOOKUP($K29,LISTS!$B$3:$B$39,LISTS!$A$3:$A$39,0)</f>
        <v>0</v>
      </c>
      <c r="N29" s="58" t="s">
        <v>68</v>
      </c>
      <c r="O29" s="4" t="str">
        <f>_xlfn.XLOOKUP($N29,'FIXTURES INPUT'!$F$4:$F$35,'FIXTURES INPUT'!$B$4:$B$35,0)</f>
        <v xml:space="preserve"> - </v>
      </c>
      <c r="Q29" s="58" t="s">
        <v>68</v>
      </c>
      <c r="R29" s="58" t="s">
        <v>68</v>
      </c>
      <c r="S29" s="58" t="s">
        <v>68</v>
      </c>
      <c r="T29" s="58" t="s">
        <v>68</v>
      </c>
      <c r="U29" s="58" t="s">
        <v>68</v>
      </c>
      <c r="W29" s="58" t="s">
        <v>68</v>
      </c>
      <c r="X29" s="58" t="s">
        <v>68</v>
      </c>
      <c r="Y29" s="58" t="s">
        <v>68</v>
      </c>
      <c r="Z29" s="58" t="s">
        <v>68</v>
      </c>
      <c r="AA29" s="58" t="s">
        <v>68</v>
      </c>
      <c r="AC29" s="4">
        <f>_xlfn.XLOOKUP($Q29,LISTS!$B$3:$B$39,LISTS!$A$3:$A$39,0)</f>
        <v>0</v>
      </c>
      <c r="AD29" s="4">
        <f>_xlfn.XLOOKUP($R29,LISTS!$B$3:$B$39,LISTS!$A$3:$A$39,0)</f>
        <v>0</v>
      </c>
      <c r="AE29" s="4">
        <f>_xlfn.XLOOKUP($S29,LISTS!$B$3:$B$39,LISTS!$A$3:$A$39,0)</f>
        <v>0</v>
      </c>
      <c r="AF29" s="4">
        <f>_xlfn.XLOOKUP($T29,LISTS!$B$3:$B$39,LISTS!$A$3:$A$39,0)</f>
        <v>0</v>
      </c>
      <c r="AG29" s="4">
        <f>_xlfn.XLOOKUP($U29,LISTS!$B$3:$B$39,LISTS!$A$3:$A$39,0)</f>
        <v>0</v>
      </c>
      <c r="AI29" s="4">
        <f>_xlfn.XLOOKUP(W29,LISTS!$B$3:$B$39,LISTS!$A$3:$A$39,0)</f>
        <v>0</v>
      </c>
      <c r="AJ29" s="4">
        <f>_xlfn.XLOOKUP(X29,LISTS!$B$3:$B$39,LISTS!$A$3:$A$39,0)</f>
        <v>0</v>
      </c>
      <c r="AK29" s="4">
        <f>_xlfn.XLOOKUP(Y29,LISTS!$B$3:$B$39,LISTS!$A$3:$A$39,0)</f>
        <v>0</v>
      </c>
      <c r="AL29" s="4">
        <f>_xlfn.XLOOKUP(Z29,LISTS!$B$3:$B$39,LISTS!$A$3:$A$39,0)</f>
        <v>0</v>
      </c>
      <c r="AM29" s="4">
        <f>_xlfn.XLOOKUP(AA29,LISTS!$B$3:$B$39,LISTS!$A$3:$A$39,0)</f>
        <v>0</v>
      </c>
    </row>
    <row r="30" spans="1:39" x14ac:dyDescent="0.25">
      <c r="A30" s="57">
        <f t="shared" si="0"/>
        <v>26</v>
      </c>
      <c r="B30" s="58" t="s">
        <v>68</v>
      </c>
      <c r="C30" s="58" t="s">
        <v>68</v>
      </c>
      <c r="E30" s="58" t="s">
        <v>68</v>
      </c>
      <c r="F30" s="4">
        <f>_xlfn.XLOOKUP($E30,LISTS!$B$3:$B$39,LISTS!$A$3:$A$39,0)</f>
        <v>0</v>
      </c>
      <c r="H30" s="58" t="s">
        <v>68</v>
      </c>
      <c r="I30" s="4" t="str">
        <f>_xlfn.XLOOKUP($H30,'FIXTURES INPUT'!$F$4:$F$35,'FIXTURES INPUT'!$B$4:$B$35,0)</f>
        <v xml:space="preserve"> - </v>
      </c>
      <c r="K30" s="58" t="s">
        <v>68</v>
      </c>
      <c r="L30" s="4">
        <f>_xlfn.XLOOKUP($K30,LISTS!$B$3:$B$39,LISTS!$A$3:$A$39,0)</f>
        <v>0</v>
      </c>
      <c r="N30" s="58" t="s">
        <v>68</v>
      </c>
      <c r="O30" s="4" t="str">
        <f>_xlfn.XLOOKUP($N30,'FIXTURES INPUT'!$F$4:$F$35,'FIXTURES INPUT'!$B$4:$B$35,0)</f>
        <v xml:space="preserve"> - </v>
      </c>
      <c r="Q30" s="58" t="s">
        <v>68</v>
      </c>
      <c r="R30" s="58" t="s">
        <v>68</v>
      </c>
      <c r="S30" s="58" t="s">
        <v>68</v>
      </c>
      <c r="T30" s="58" t="s">
        <v>68</v>
      </c>
      <c r="U30" s="58" t="s">
        <v>68</v>
      </c>
      <c r="W30" s="58" t="s">
        <v>68</v>
      </c>
      <c r="X30" s="58" t="s">
        <v>68</v>
      </c>
      <c r="Y30" s="58" t="s">
        <v>68</v>
      </c>
      <c r="Z30" s="58" t="s">
        <v>68</v>
      </c>
      <c r="AA30" s="58" t="s">
        <v>68</v>
      </c>
      <c r="AC30" s="4">
        <f>_xlfn.XLOOKUP($Q30,LISTS!$B$3:$B$39,LISTS!$A$3:$A$39,0)</f>
        <v>0</v>
      </c>
      <c r="AD30" s="4">
        <f>_xlfn.XLOOKUP($R30,LISTS!$B$3:$B$39,LISTS!$A$3:$A$39,0)</f>
        <v>0</v>
      </c>
      <c r="AE30" s="4">
        <f>_xlfn.XLOOKUP($S30,LISTS!$B$3:$B$39,LISTS!$A$3:$A$39,0)</f>
        <v>0</v>
      </c>
      <c r="AF30" s="4">
        <f>_xlfn.XLOOKUP($T30,LISTS!$B$3:$B$39,LISTS!$A$3:$A$39,0)</f>
        <v>0</v>
      </c>
      <c r="AG30" s="4">
        <f>_xlfn.XLOOKUP($U30,LISTS!$B$3:$B$39,LISTS!$A$3:$A$39,0)</f>
        <v>0</v>
      </c>
      <c r="AI30" s="4">
        <f>_xlfn.XLOOKUP(W30,LISTS!$B$3:$B$39,LISTS!$A$3:$A$39,0)</f>
        <v>0</v>
      </c>
      <c r="AJ30" s="4">
        <f>_xlfn.XLOOKUP(X30,LISTS!$B$3:$B$39,LISTS!$A$3:$A$39,0)</f>
        <v>0</v>
      </c>
      <c r="AK30" s="4">
        <f>_xlfn.XLOOKUP(Y30,LISTS!$B$3:$B$39,LISTS!$A$3:$A$39,0)</f>
        <v>0</v>
      </c>
      <c r="AL30" s="4">
        <f>_xlfn.XLOOKUP(Z30,LISTS!$B$3:$B$39,LISTS!$A$3:$A$39,0)</f>
        <v>0</v>
      </c>
      <c r="AM30" s="4">
        <f>_xlfn.XLOOKUP(AA30,LISTS!$B$3:$B$39,LISTS!$A$3:$A$39,0)</f>
        <v>0</v>
      </c>
    </row>
    <row r="31" spans="1:39" x14ac:dyDescent="0.25">
      <c r="A31" s="57">
        <f t="shared" si="0"/>
        <v>27</v>
      </c>
      <c r="B31" s="58" t="s">
        <v>68</v>
      </c>
      <c r="C31" s="58" t="s">
        <v>68</v>
      </c>
      <c r="E31" s="58" t="s">
        <v>68</v>
      </c>
      <c r="F31" s="4">
        <f>_xlfn.XLOOKUP($E31,LISTS!$B$3:$B$39,LISTS!$A$3:$A$39,0)</f>
        <v>0</v>
      </c>
      <c r="H31" s="58" t="s">
        <v>68</v>
      </c>
      <c r="I31" s="4" t="str">
        <f>_xlfn.XLOOKUP($H31,'FIXTURES INPUT'!$F$4:$F$35,'FIXTURES INPUT'!$B$4:$B$35,0)</f>
        <v xml:space="preserve"> - </v>
      </c>
      <c r="K31" s="58" t="s">
        <v>68</v>
      </c>
      <c r="L31" s="4">
        <f>_xlfn.XLOOKUP($K31,LISTS!$B$3:$B$39,LISTS!$A$3:$A$39,0)</f>
        <v>0</v>
      </c>
      <c r="N31" s="58" t="s">
        <v>68</v>
      </c>
      <c r="O31" s="4" t="str">
        <f>_xlfn.XLOOKUP($N31,'FIXTURES INPUT'!$F$4:$F$35,'FIXTURES INPUT'!$B$4:$B$35,0)</f>
        <v xml:space="preserve"> - </v>
      </c>
      <c r="Q31" s="58" t="s">
        <v>68</v>
      </c>
      <c r="R31" s="58" t="s">
        <v>68</v>
      </c>
      <c r="S31" s="58" t="s">
        <v>68</v>
      </c>
      <c r="T31" s="58" t="s">
        <v>68</v>
      </c>
      <c r="U31" s="58" t="s">
        <v>68</v>
      </c>
      <c r="W31" s="58" t="s">
        <v>68</v>
      </c>
      <c r="X31" s="58" t="s">
        <v>68</v>
      </c>
      <c r="Y31" s="58" t="s">
        <v>68</v>
      </c>
      <c r="Z31" s="58" t="s">
        <v>68</v>
      </c>
      <c r="AA31" s="58" t="s">
        <v>68</v>
      </c>
      <c r="AC31" s="4">
        <f>_xlfn.XLOOKUP($Q31,LISTS!$B$3:$B$39,LISTS!$A$3:$A$39,0)</f>
        <v>0</v>
      </c>
      <c r="AD31" s="4">
        <f>_xlfn.XLOOKUP($R31,LISTS!$B$3:$B$39,LISTS!$A$3:$A$39,0)</f>
        <v>0</v>
      </c>
      <c r="AE31" s="4">
        <f>_xlfn.XLOOKUP($S31,LISTS!$B$3:$B$39,LISTS!$A$3:$A$39,0)</f>
        <v>0</v>
      </c>
      <c r="AF31" s="4">
        <f>_xlfn.XLOOKUP($T31,LISTS!$B$3:$B$39,LISTS!$A$3:$A$39,0)</f>
        <v>0</v>
      </c>
      <c r="AG31" s="4">
        <f>_xlfn.XLOOKUP($U31,LISTS!$B$3:$B$39,LISTS!$A$3:$A$39,0)</f>
        <v>0</v>
      </c>
      <c r="AI31" s="4">
        <f>_xlfn.XLOOKUP(W31,LISTS!$B$3:$B$39,LISTS!$A$3:$A$39,0)</f>
        <v>0</v>
      </c>
      <c r="AJ31" s="4">
        <f>_xlfn.XLOOKUP(X31,LISTS!$B$3:$B$39,LISTS!$A$3:$A$39,0)</f>
        <v>0</v>
      </c>
      <c r="AK31" s="4">
        <f>_xlfn.XLOOKUP(Y31,LISTS!$B$3:$B$39,LISTS!$A$3:$A$39,0)</f>
        <v>0</v>
      </c>
      <c r="AL31" s="4">
        <f>_xlfn.XLOOKUP(Z31,LISTS!$B$3:$B$39,LISTS!$A$3:$A$39,0)</f>
        <v>0</v>
      </c>
      <c r="AM31" s="4">
        <f>_xlfn.XLOOKUP(AA31,LISTS!$B$3:$B$39,LISTS!$A$3:$A$39,0)</f>
        <v>0</v>
      </c>
    </row>
    <row r="32" spans="1:39" x14ac:dyDescent="0.25">
      <c r="A32" s="57">
        <f t="shared" si="0"/>
        <v>28</v>
      </c>
      <c r="B32" s="58" t="s">
        <v>68</v>
      </c>
      <c r="C32" s="58" t="s">
        <v>68</v>
      </c>
      <c r="E32" s="58" t="s">
        <v>68</v>
      </c>
      <c r="F32" s="4">
        <f>_xlfn.XLOOKUP($E32,LISTS!$B$3:$B$39,LISTS!$A$3:$A$39,0)</f>
        <v>0</v>
      </c>
      <c r="H32" s="58" t="s">
        <v>68</v>
      </c>
      <c r="I32" s="4" t="str">
        <f>_xlfn.XLOOKUP($H32,'FIXTURES INPUT'!$F$4:$F$35,'FIXTURES INPUT'!$B$4:$B$35,0)</f>
        <v xml:space="preserve"> - </v>
      </c>
      <c r="K32" s="58" t="s">
        <v>68</v>
      </c>
      <c r="L32" s="4">
        <f>_xlfn.XLOOKUP($K32,LISTS!$B$3:$B$39,LISTS!$A$3:$A$39,0)</f>
        <v>0</v>
      </c>
      <c r="N32" s="58" t="s">
        <v>68</v>
      </c>
      <c r="O32" s="4" t="str">
        <f>_xlfn.XLOOKUP($N32,'FIXTURES INPUT'!$F$4:$F$35,'FIXTURES INPUT'!$B$4:$B$35,0)</f>
        <v xml:space="preserve"> - </v>
      </c>
      <c r="Q32" s="58" t="s">
        <v>68</v>
      </c>
      <c r="R32" s="58" t="s">
        <v>68</v>
      </c>
      <c r="S32" s="58" t="s">
        <v>68</v>
      </c>
      <c r="T32" s="58" t="s">
        <v>68</v>
      </c>
      <c r="U32" s="58" t="s">
        <v>68</v>
      </c>
      <c r="W32" s="58" t="s">
        <v>68</v>
      </c>
      <c r="X32" s="58" t="s">
        <v>68</v>
      </c>
      <c r="Y32" s="58" t="s">
        <v>68</v>
      </c>
      <c r="Z32" s="58" t="s">
        <v>68</v>
      </c>
      <c r="AA32" s="58" t="s">
        <v>68</v>
      </c>
      <c r="AC32" s="4">
        <f>_xlfn.XLOOKUP($Q32,LISTS!$B$3:$B$39,LISTS!$A$3:$A$39,0)</f>
        <v>0</v>
      </c>
      <c r="AD32" s="4">
        <f>_xlfn.XLOOKUP($R32,LISTS!$B$3:$B$39,LISTS!$A$3:$A$39,0)</f>
        <v>0</v>
      </c>
      <c r="AE32" s="4">
        <f>_xlfn.XLOOKUP($S32,LISTS!$B$3:$B$39,LISTS!$A$3:$A$39,0)</f>
        <v>0</v>
      </c>
      <c r="AF32" s="4">
        <f>_xlfn.XLOOKUP($T32,LISTS!$B$3:$B$39,LISTS!$A$3:$A$39,0)</f>
        <v>0</v>
      </c>
      <c r="AG32" s="4">
        <f>_xlfn.XLOOKUP($U32,LISTS!$B$3:$B$39,LISTS!$A$3:$A$39,0)</f>
        <v>0</v>
      </c>
      <c r="AI32" s="4">
        <f>_xlfn.XLOOKUP(W32,LISTS!$B$3:$B$39,LISTS!$A$3:$A$39,0)</f>
        <v>0</v>
      </c>
      <c r="AJ32" s="4">
        <f>_xlfn.XLOOKUP(X32,LISTS!$B$3:$B$39,LISTS!$A$3:$A$39,0)</f>
        <v>0</v>
      </c>
      <c r="AK32" s="4">
        <f>_xlfn.XLOOKUP(Y32,LISTS!$B$3:$B$39,LISTS!$A$3:$A$39,0)</f>
        <v>0</v>
      </c>
      <c r="AL32" s="4">
        <f>_xlfn.XLOOKUP(Z32,LISTS!$B$3:$B$39,LISTS!$A$3:$A$39,0)</f>
        <v>0</v>
      </c>
      <c r="AM32" s="4">
        <f>_xlfn.XLOOKUP(AA32,LISTS!$B$3:$B$39,LISTS!$A$3:$A$39,0)</f>
        <v>0</v>
      </c>
    </row>
    <row r="33" spans="1:39" x14ac:dyDescent="0.25">
      <c r="A33" s="57">
        <f t="shared" si="0"/>
        <v>29</v>
      </c>
      <c r="B33" s="58" t="s">
        <v>68</v>
      </c>
      <c r="C33" s="58" t="s">
        <v>68</v>
      </c>
      <c r="E33" s="58" t="s">
        <v>68</v>
      </c>
      <c r="F33" s="4">
        <f>_xlfn.XLOOKUP($E33,LISTS!$B$3:$B$39,LISTS!$A$3:$A$39,0)</f>
        <v>0</v>
      </c>
      <c r="H33" s="58" t="s">
        <v>68</v>
      </c>
      <c r="I33" s="4" t="str">
        <f>_xlfn.XLOOKUP($H33,'FIXTURES INPUT'!$F$4:$F$35,'FIXTURES INPUT'!$B$4:$B$35,0)</f>
        <v xml:space="preserve"> - </v>
      </c>
      <c r="K33" s="58" t="s">
        <v>68</v>
      </c>
      <c r="L33" s="4">
        <f>_xlfn.XLOOKUP($K33,LISTS!$B$3:$B$39,LISTS!$A$3:$A$39,0)</f>
        <v>0</v>
      </c>
      <c r="N33" s="58" t="s">
        <v>68</v>
      </c>
      <c r="O33" s="4" t="str">
        <f>_xlfn.XLOOKUP($N33,'FIXTURES INPUT'!$F$4:$F$35,'FIXTURES INPUT'!$B$4:$B$35,0)</f>
        <v xml:space="preserve"> - </v>
      </c>
      <c r="Q33" s="58" t="s">
        <v>68</v>
      </c>
      <c r="R33" s="58" t="s">
        <v>68</v>
      </c>
      <c r="S33" s="58" t="s">
        <v>68</v>
      </c>
      <c r="T33" s="58" t="s">
        <v>68</v>
      </c>
      <c r="U33" s="58" t="s">
        <v>68</v>
      </c>
      <c r="W33" s="58" t="s">
        <v>68</v>
      </c>
      <c r="X33" s="58" t="s">
        <v>68</v>
      </c>
      <c r="Y33" s="58" t="s">
        <v>68</v>
      </c>
      <c r="Z33" s="58" t="s">
        <v>68</v>
      </c>
      <c r="AA33" s="58" t="s">
        <v>68</v>
      </c>
      <c r="AC33" s="4">
        <f>_xlfn.XLOOKUP($Q33,LISTS!$B$3:$B$39,LISTS!$A$3:$A$39,0)</f>
        <v>0</v>
      </c>
      <c r="AD33" s="4">
        <f>_xlfn.XLOOKUP($R33,LISTS!$B$3:$B$39,LISTS!$A$3:$A$39,0)</f>
        <v>0</v>
      </c>
      <c r="AE33" s="4">
        <f>_xlfn.XLOOKUP($S33,LISTS!$B$3:$B$39,LISTS!$A$3:$A$39,0)</f>
        <v>0</v>
      </c>
      <c r="AF33" s="4">
        <f>_xlfn.XLOOKUP($T33,LISTS!$B$3:$B$39,LISTS!$A$3:$A$39,0)</f>
        <v>0</v>
      </c>
      <c r="AG33" s="4">
        <f>_xlfn.XLOOKUP($U33,LISTS!$B$3:$B$39,LISTS!$A$3:$A$39,0)</f>
        <v>0</v>
      </c>
      <c r="AI33" s="4">
        <f>_xlfn.XLOOKUP(W33,LISTS!$B$3:$B$39,LISTS!$A$3:$A$39,0)</f>
        <v>0</v>
      </c>
      <c r="AJ33" s="4">
        <f>_xlfn.XLOOKUP(X33,LISTS!$B$3:$B$39,LISTS!$A$3:$A$39,0)</f>
        <v>0</v>
      </c>
      <c r="AK33" s="4">
        <f>_xlfn.XLOOKUP(Y33,LISTS!$B$3:$B$39,LISTS!$A$3:$A$39,0)</f>
        <v>0</v>
      </c>
      <c r="AL33" s="4">
        <f>_xlfn.XLOOKUP(Z33,LISTS!$B$3:$B$39,LISTS!$A$3:$A$39,0)</f>
        <v>0</v>
      </c>
      <c r="AM33" s="4">
        <f>_xlfn.XLOOKUP(AA33,LISTS!$B$3:$B$39,LISTS!$A$3:$A$39,0)</f>
        <v>0</v>
      </c>
    </row>
    <row r="34" spans="1:39" x14ac:dyDescent="0.25">
      <c r="A34" s="57">
        <f t="shared" si="0"/>
        <v>30</v>
      </c>
      <c r="B34" s="58" t="s">
        <v>68</v>
      </c>
      <c r="C34" s="58" t="s">
        <v>68</v>
      </c>
      <c r="E34" s="58" t="s">
        <v>68</v>
      </c>
      <c r="F34" s="4">
        <f>_xlfn.XLOOKUP($E34,LISTS!$B$3:$B$39,LISTS!$A$3:$A$39,0)</f>
        <v>0</v>
      </c>
      <c r="H34" s="58" t="s">
        <v>68</v>
      </c>
      <c r="I34" s="4" t="str">
        <f>_xlfn.XLOOKUP($H34,'FIXTURES INPUT'!$F$4:$F$35,'FIXTURES INPUT'!$B$4:$B$35,0)</f>
        <v xml:space="preserve"> - </v>
      </c>
      <c r="K34" s="58" t="s">
        <v>68</v>
      </c>
      <c r="L34" s="4">
        <f>_xlfn.XLOOKUP($K34,LISTS!$B$3:$B$39,LISTS!$A$3:$A$39,0)</f>
        <v>0</v>
      </c>
      <c r="N34" s="58" t="s">
        <v>68</v>
      </c>
      <c r="O34" s="4" t="str">
        <f>_xlfn.XLOOKUP($N34,'FIXTURES INPUT'!$F$4:$F$35,'FIXTURES INPUT'!$B$4:$B$35,0)</f>
        <v xml:space="preserve"> - </v>
      </c>
      <c r="Q34" s="58" t="s">
        <v>68</v>
      </c>
      <c r="R34" s="58" t="s">
        <v>68</v>
      </c>
      <c r="S34" s="58" t="s">
        <v>68</v>
      </c>
      <c r="T34" s="58" t="s">
        <v>68</v>
      </c>
      <c r="U34" s="58" t="s">
        <v>68</v>
      </c>
      <c r="W34" s="58" t="s">
        <v>68</v>
      </c>
      <c r="X34" s="58" t="s">
        <v>68</v>
      </c>
      <c r="Y34" s="58" t="s">
        <v>68</v>
      </c>
      <c r="Z34" s="58" t="s">
        <v>68</v>
      </c>
      <c r="AA34" s="58" t="s">
        <v>68</v>
      </c>
      <c r="AC34" s="4">
        <f>_xlfn.XLOOKUP($Q34,LISTS!$B$3:$B$39,LISTS!$A$3:$A$39,0)</f>
        <v>0</v>
      </c>
      <c r="AD34" s="4">
        <f>_xlfn.XLOOKUP($R34,LISTS!$B$3:$B$39,LISTS!$A$3:$A$39,0)</f>
        <v>0</v>
      </c>
      <c r="AE34" s="4">
        <f>_xlfn.XLOOKUP($S34,LISTS!$B$3:$B$39,LISTS!$A$3:$A$39,0)</f>
        <v>0</v>
      </c>
      <c r="AF34" s="4">
        <f>_xlfn.XLOOKUP($T34,LISTS!$B$3:$B$39,LISTS!$A$3:$A$39,0)</f>
        <v>0</v>
      </c>
      <c r="AG34" s="4">
        <f>_xlfn.XLOOKUP($U34,LISTS!$B$3:$B$39,LISTS!$A$3:$A$39,0)</f>
        <v>0</v>
      </c>
      <c r="AI34" s="4">
        <f>_xlfn.XLOOKUP(W34,LISTS!$B$3:$B$39,LISTS!$A$3:$A$39,0)</f>
        <v>0</v>
      </c>
      <c r="AJ34" s="4">
        <f>_xlfn.XLOOKUP(X34,LISTS!$B$3:$B$39,LISTS!$A$3:$A$39,0)</f>
        <v>0</v>
      </c>
      <c r="AK34" s="4">
        <f>_xlfn.XLOOKUP(Y34,LISTS!$B$3:$B$39,LISTS!$A$3:$A$39,0)</f>
        <v>0</v>
      </c>
      <c r="AL34" s="4">
        <f>_xlfn.XLOOKUP(Z34,LISTS!$B$3:$B$39,LISTS!$A$3:$A$39,0)</f>
        <v>0</v>
      </c>
      <c r="AM34" s="4">
        <f>_xlfn.XLOOKUP(AA34,LISTS!$B$3:$B$39,LISTS!$A$3:$A$39,0)</f>
        <v>0</v>
      </c>
    </row>
    <row r="35" spans="1:39" x14ac:dyDescent="0.25">
      <c r="A35" s="57">
        <f t="shared" si="0"/>
        <v>31</v>
      </c>
      <c r="B35" s="58" t="s">
        <v>68</v>
      </c>
      <c r="C35" s="58" t="s">
        <v>68</v>
      </c>
      <c r="E35" s="58" t="s">
        <v>68</v>
      </c>
      <c r="F35" s="4">
        <f>_xlfn.XLOOKUP($E35,LISTS!$B$3:$B$39,LISTS!$A$3:$A$39,0)</f>
        <v>0</v>
      </c>
      <c r="H35" s="58" t="s">
        <v>68</v>
      </c>
      <c r="I35" s="4" t="str">
        <f>_xlfn.XLOOKUP($H35,'FIXTURES INPUT'!$F$4:$F$35,'FIXTURES INPUT'!$B$4:$B$35,0)</f>
        <v xml:space="preserve"> - </v>
      </c>
      <c r="K35" s="58" t="s">
        <v>68</v>
      </c>
      <c r="L35" s="4">
        <f>_xlfn.XLOOKUP($K35,LISTS!$B$3:$B$39,LISTS!$A$3:$A$39,0)</f>
        <v>0</v>
      </c>
      <c r="N35" s="58" t="s">
        <v>68</v>
      </c>
      <c r="O35" s="4" t="str">
        <f>_xlfn.XLOOKUP($N35,'FIXTURES INPUT'!$F$4:$F$35,'FIXTURES INPUT'!$B$4:$B$35,0)</f>
        <v xml:space="preserve"> - </v>
      </c>
      <c r="Q35" s="58" t="s">
        <v>68</v>
      </c>
      <c r="R35" s="58" t="s">
        <v>68</v>
      </c>
      <c r="S35" s="58" t="s">
        <v>68</v>
      </c>
      <c r="T35" s="58" t="s">
        <v>68</v>
      </c>
      <c r="U35" s="58" t="s">
        <v>68</v>
      </c>
      <c r="W35" s="58" t="s">
        <v>68</v>
      </c>
      <c r="X35" s="58" t="s">
        <v>68</v>
      </c>
      <c r="Y35" s="58" t="s">
        <v>68</v>
      </c>
      <c r="Z35" s="58" t="s">
        <v>68</v>
      </c>
      <c r="AA35" s="58" t="s">
        <v>68</v>
      </c>
      <c r="AC35" s="4">
        <f>_xlfn.XLOOKUP($Q35,LISTS!$B$3:$B$39,LISTS!$A$3:$A$39,0)</f>
        <v>0</v>
      </c>
      <c r="AD35" s="4">
        <f>_xlfn.XLOOKUP($R35,LISTS!$B$3:$B$39,LISTS!$A$3:$A$39,0)</f>
        <v>0</v>
      </c>
      <c r="AE35" s="4">
        <f>_xlfn.XLOOKUP($S35,LISTS!$B$3:$B$39,LISTS!$A$3:$A$39,0)</f>
        <v>0</v>
      </c>
      <c r="AF35" s="4">
        <f>_xlfn.XLOOKUP($T35,LISTS!$B$3:$B$39,LISTS!$A$3:$A$39,0)</f>
        <v>0</v>
      </c>
      <c r="AG35" s="4">
        <f>_xlfn.XLOOKUP($U35,LISTS!$B$3:$B$39,LISTS!$A$3:$A$39,0)</f>
        <v>0</v>
      </c>
      <c r="AI35" s="4">
        <f>_xlfn.XLOOKUP(W35,LISTS!$B$3:$B$39,LISTS!$A$3:$A$39,0)</f>
        <v>0</v>
      </c>
      <c r="AJ35" s="4">
        <f>_xlfn.XLOOKUP(X35,LISTS!$B$3:$B$39,LISTS!$A$3:$A$39,0)</f>
        <v>0</v>
      </c>
      <c r="AK35" s="4">
        <f>_xlfn.XLOOKUP(Y35,LISTS!$B$3:$B$39,LISTS!$A$3:$A$39,0)</f>
        <v>0</v>
      </c>
      <c r="AL35" s="4">
        <f>_xlfn.XLOOKUP(Z35,LISTS!$B$3:$B$39,LISTS!$A$3:$A$39,0)</f>
        <v>0</v>
      </c>
      <c r="AM35" s="4">
        <f>_xlfn.XLOOKUP(AA35,LISTS!$B$3:$B$39,LISTS!$A$3:$A$39,0)</f>
        <v>0</v>
      </c>
    </row>
    <row r="36" spans="1:39" x14ac:dyDescent="0.25">
      <c r="A36" s="57">
        <f t="shared" si="0"/>
        <v>32</v>
      </c>
      <c r="B36" s="58" t="s">
        <v>68</v>
      </c>
      <c r="C36" s="58" t="s">
        <v>68</v>
      </c>
      <c r="E36" s="58" t="s">
        <v>68</v>
      </c>
      <c r="F36" s="4">
        <f>_xlfn.XLOOKUP($E36,LISTS!$B$3:$B$39,LISTS!$A$3:$A$39,0)</f>
        <v>0</v>
      </c>
      <c r="H36" s="58" t="s">
        <v>68</v>
      </c>
      <c r="I36" s="4" t="str">
        <f>_xlfn.XLOOKUP($H36,'FIXTURES INPUT'!$F$4:$F$35,'FIXTURES INPUT'!$B$4:$B$35,0)</f>
        <v xml:space="preserve"> - </v>
      </c>
      <c r="K36" s="58" t="s">
        <v>68</v>
      </c>
      <c r="L36" s="4">
        <f>_xlfn.XLOOKUP($K36,LISTS!$B$3:$B$39,LISTS!$A$3:$A$39,0)</f>
        <v>0</v>
      </c>
      <c r="N36" s="58" t="s">
        <v>68</v>
      </c>
      <c r="O36" s="4" t="str">
        <f>_xlfn.XLOOKUP($N36,'FIXTURES INPUT'!$F$4:$F$35,'FIXTURES INPUT'!$B$4:$B$35,0)</f>
        <v xml:space="preserve"> - </v>
      </c>
      <c r="Q36" s="58" t="s">
        <v>68</v>
      </c>
      <c r="R36" s="58" t="s">
        <v>68</v>
      </c>
      <c r="S36" s="58" t="s">
        <v>68</v>
      </c>
      <c r="T36" s="58" t="s">
        <v>68</v>
      </c>
      <c r="U36" s="58" t="s">
        <v>68</v>
      </c>
      <c r="W36" s="58" t="s">
        <v>68</v>
      </c>
      <c r="X36" s="58" t="s">
        <v>68</v>
      </c>
      <c r="Y36" s="58" t="s">
        <v>68</v>
      </c>
      <c r="Z36" s="58" t="s">
        <v>68</v>
      </c>
      <c r="AA36" s="58" t="s">
        <v>68</v>
      </c>
      <c r="AC36" s="4">
        <f>_xlfn.XLOOKUP($Q36,LISTS!$B$3:$B$39,LISTS!$A$3:$A$39,0)</f>
        <v>0</v>
      </c>
      <c r="AD36" s="4">
        <f>_xlfn.XLOOKUP($R36,LISTS!$B$3:$B$39,LISTS!$A$3:$A$39,0)</f>
        <v>0</v>
      </c>
      <c r="AE36" s="4">
        <f>_xlfn.XLOOKUP($S36,LISTS!$B$3:$B$39,LISTS!$A$3:$A$39,0)</f>
        <v>0</v>
      </c>
      <c r="AF36" s="4">
        <f>_xlfn.XLOOKUP($T36,LISTS!$B$3:$B$39,LISTS!$A$3:$A$39,0)</f>
        <v>0</v>
      </c>
      <c r="AG36" s="4">
        <f>_xlfn.XLOOKUP($U36,LISTS!$B$3:$B$39,LISTS!$A$3:$A$39,0)</f>
        <v>0</v>
      </c>
      <c r="AI36" s="4">
        <f>_xlfn.XLOOKUP(W36,LISTS!$B$3:$B$39,LISTS!$A$3:$A$39,0)</f>
        <v>0</v>
      </c>
      <c r="AJ36" s="4">
        <f>_xlfn.XLOOKUP(X36,LISTS!$B$3:$B$39,LISTS!$A$3:$A$39,0)</f>
        <v>0</v>
      </c>
      <c r="AK36" s="4">
        <f>_xlfn.XLOOKUP(Y36,LISTS!$B$3:$B$39,LISTS!$A$3:$A$39,0)</f>
        <v>0</v>
      </c>
      <c r="AL36" s="4">
        <f>_xlfn.XLOOKUP(Z36,LISTS!$B$3:$B$39,LISTS!$A$3:$A$39,0)</f>
        <v>0</v>
      </c>
      <c r="AM36" s="4">
        <f>_xlfn.XLOOKUP(AA36,LISTS!$B$3:$B$39,LISTS!$A$3:$A$39,0)</f>
        <v>0</v>
      </c>
    </row>
    <row r="37" spans="1:39" x14ac:dyDescent="0.25">
      <c r="A37" s="57">
        <f t="shared" si="0"/>
        <v>33</v>
      </c>
      <c r="B37" s="58" t="s">
        <v>68</v>
      </c>
      <c r="C37" s="58" t="s">
        <v>68</v>
      </c>
      <c r="E37" s="58" t="s">
        <v>68</v>
      </c>
      <c r="F37" s="4">
        <f>_xlfn.XLOOKUP($E37,LISTS!$B$3:$B$39,LISTS!$A$3:$A$39,0)</f>
        <v>0</v>
      </c>
      <c r="H37" s="58" t="s">
        <v>68</v>
      </c>
      <c r="I37" s="4" t="str">
        <f>_xlfn.XLOOKUP($H37,'FIXTURES INPUT'!$F$4:$F$35,'FIXTURES INPUT'!$B$4:$B$35,0)</f>
        <v xml:space="preserve"> - </v>
      </c>
      <c r="K37" s="58" t="s">
        <v>68</v>
      </c>
      <c r="L37" s="4">
        <f>_xlfn.XLOOKUP($K37,LISTS!$B$3:$B$39,LISTS!$A$3:$A$39,0)</f>
        <v>0</v>
      </c>
      <c r="N37" s="58" t="s">
        <v>68</v>
      </c>
      <c r="O37" s="4" t="str">
        <f>_xlfn.XLOOKUP($N37,'FIXTURES INPUT'!$F$4:$F$35,'FIXTURES INPUT'!$B$4:$B$35,0)</f>
        <v xml:space="preserve"> - </v>
      </c>
      <c r="Q37" s="58" t="s">
        <v>68</v>
      </c>
      <c r="R37" s="58" t="s">
        <v>68</v>
      </c>
      <c r="S37" s="58" t="s">
        <v>68</v>
      </c>
      <c r="T37" s="58" t="s">
        <v>68</v>
      </c>
      <c r="U37" s="58" t="s">
        <v>68</v>
      </c>
      <c r="W37" s="58" t="s">
        <v>68</v>
      </c>
      <c r="X37" s="58" t="s">
        <v>68</v>
      </c>
      <c r="Y37" s="58" t="s">
        <v>68</v>
      </c>
      <c r="Z37" s="58" t="s">
        <v>68</v>
      </c>
      <c r="AA37" s="58" t="s">
        <v>68</v>
      </c>
      <c r="AC37" s="4">
        <f>_xlfn.XLOOKUP($Q37,LISTS!$B$3:$B$39,LISTS!$A$3:$A$39,0)</f>
        <v>0</v>
      </c>
      <c r="AD37" s="4">
        <f>_xlfn.XLOOKUP($R37,LISTS!$B$3:$B$39,LISTS!$A$3:$A$39,0)</f>
        <v>0</v>
      </c>
      <c r="AE37" s="4">
        <f>_xlfn.XLOOKUP($S37,LISTS!$B$3:$B$39,LISTS!$A$3:$A$39,0)</f>
        <v>0</v>
      </c>
      <c r="AF37" s="4">
        <f>_xlfn.XLOOKUP($T37,LISTS!$B$3:$B$39,LISTS!$A$3:$A$39,0)</f>
        <v>0</v>
      </c>
      <c r="AG37" s="4">
        <f>_xlfn.XLOOKUP($U37,LISTS!$B$3:$B$39,LISTS!$A$3:$A$39,0)</f>
        <v>0</v>
      </c>
      <c r="AI37" s="4">
        <f>_xlfn.XLOOKUP(W37,LISTS!$B$3:$B$39,LISTS!$A$3:$A$39,0)</f>
        <v>0</v>
      </c>
      <c r="AJ37" s="4">
        <f>_xlfn.XLOOKUP(X37,LISTS!$B$3:$B$39,LISTS!$A$3:$A$39,0)</f>
        <v>0</v>
      </c>
      <c r="AK37" s="4">
        <f>_xlfn.XLOOKUP(Y37,LISTS!$B$3:$B$39,LISTS!$A$3:$A$39,0)</f>
        <v>0</v>
      </c>
      <c r="AL37" s="4">
        <f>_xlfn.XLOOKUP(Z37,LISTS!$B$3:$B$39,LISTS!$A$3:$A$39,0)</f>
        <v>0</v>
      </c>
      <c r="AM37" s="4">
        <f>_xlfn.XLOOKUP(AA37,LISTS!$B$3:$B$39,LISTS!$A$3:$A$39,0)</f>
        <v>0</v>
      </c>
    </row>
    <row r="38" spans="1:39" x14ac:dyDescent="0.25">
      <c r="A38" s="57">
        <f t="shared" si="0"/>
        <v>34</v>
      </c>
      <c r="B38" s="58" t="s">
        <v>68</v>
      </c>
      <c r="C38" s="58" t="s">
        <v>68</v>
      </c>
      <c r="E38" s="58" t="s">
        <v>68</v>
      </c>
      <c r="F38" s="4">
        <f>_xlfn.XLOOKUP($E38,LISTS!$B$3:$B$39,LISTS!$A$3:$A$39,0)</f>
        <v>0</v>
      </c>
      <c r="H38" s="58" t="s">
        <v>68</v>
      </c>
      <c r="I38" s="4" t="str">
        <f>_xlfn.XLOOKUP($H38,'FIXTURES INPUT'!$F$4:$F$35,'FIXTURES INPUT'!$B$4:$B$35,0)</f>
        <v xml:space="preserve"> - </v>
      </c>
      <c r="K38" s="58" t="s">
        <v>68</v>
      </c>
      <c r="L38" s="4">
        <f>_xlfn.XLOOKUP($K38,LISTS!$B$3:$B$39,LISTS!$A$3:$A$39,0)</f>
        <v>0</v>
      </c>
      <c r="N38" s="58" t="s">
        <v>68</v>
      </c>
      <c r="O38" s="4" t="str">
        <f>_xlfn.XLOOKUP($N38,'FIXTURES INPUT'!$F$4:$F$35,'FIXTURES INPUT'!$B$4:$B$35,0)</f>
        <v xml:space="preserve"> - </v>
      </c>
      <c r="Q38" s="58" t="s">
        <v>68</v>
      </c>
      <c r="R38" s="58" t="s">
        <v>68</v>
      </c>
      <c r="S38" s="58" t="s">
        <v>68</v>
      </c>
      <c r="T38" s="58" t="s">
        <v>68</v>
      </c>
      <c r="U38" s="58" t="s">
        <v>68</v>
      </c>
      <c r="W38" s="58" t="s">
        <v>68</v>
      </c>
      <c r="X38" s="58" t="s">
        <v>68</v>
      </c>
      <c r="Y38" s="58" t="s">
        <v>68</v>
      </c>
      <c r="Z38" s="58" t="s">
        <v>68</v>
      </c>
      <c r="AA38" s="58" t="s">
        <v>68</v>
      </c>
      <c r="AC38" s="4">
        <f>_xlfn.XLOOKUP($Q38,LISTS!$B$3:$B$39,LISTS!$A$3:$A$39,0)</f>
        <v>0</v>
      </c>
      <c r="AD38" s="4">
        <f>_xlfn.XLOOKUP($R38,LISTS!$B$3:$B$39,LISTS!$A$3:$A$39,0)</f>
        <v>0</v>
      </c>
      <c r="AE38" s="4">
        <f>_xlfn.XLOOKUP($S38,LISTS!$B$3:$B$39,LISTS!$A$3:$A$39,0)</f>
        <v>0</v>
      </c>
      <c r="AF38" s="4">
        <f>_xlfn.XLOOKUP($T38,LISTS!$B$3:$B$39,LISTS!$A$3:$A$39,0)</f>
        <v>0</v>
      </c>
      <c r="AG38" s="4">
        <f>_xlfn.XLOOKUP($U38,LISTS!$B$3:$B$39,LISTS!$A$3:$A$39,0)</f>
        <v>0</v>
      </c>
      <c r="AI38" s="4">
        <f>_xlfn.XLOOKUP(W38,LISTS!$B$3:$B$39,LISTS!$A$3:$A$39,0)</f>
        <v>0</v>
      </c>
      <c r="AJ38" s="4">
        <f>_xlfn.XLOOKUP(X38,LISTS!$B$3:$B$39,LISTS!$A$3:$A$39,0)</f>
        <v>0</v>
      </c>
      <c r="AK38" s="4">
        <f>_xlfn.XLOOKUP(Y38,LISTS!$B$3:$B$39,LISTS!$A$3:$A$39,0)</f>
        <v>0</v>
      </c>
      <c r="AL38" s="4">
        <f>_xlfn.XLOOKUP(Z38,LISTS!$B$3:$B$39,LISTS!$A$3:$A$39,0)</f>
        <v>0</v>
      </c>
      <c r="AM38" s="4">
        <f>_xlfn.XLOOKUP(AA38,LISTS!$B$3:$B$39,LISTS!$A$3:$A$39,0)</f>
        <v>0</v>
      </c>
    </row>
    <row r="39" spans="1:39" x14ac:dyDescent="0.25">
      <c r="A39" s="57">
        <f t="shared" si="0"/>
        <v>35</v>
      </c>
      <c r="B39" s="58" t="s">
        <v>68</v>
      </c>
      <c r="C39" s="58" t="s">
        <v>68</v>
      </c>
      <c r="E39" s="90" t="s">
        <v>68</v>
      </c>
      <c r="F39" s="4">
        <f>_xlfn.XLOOKUP($E39,LISTS!$B$3:$B$39,LISTS!$A$3:$A$39,0)</f>
        <v>0</v>
      </c>
      <c r="H39" s="58" t="s">
        <v>68</v>
      </c>
      <c r="I39" s="4" t="str">
        <f>_xlfn.XLOOKUP($H39,'FIXTURES INPUT'!$F$4:$F$35,'FIXTURES INPUT'!$B$4:$B$35,0)</f>
        <v xml:space="preserve"> - </v>
      </c>
      <c r="K39" s="58" t="s">
        <v>68</v>
      </c>
      <c r="L39" s="4">
        <f>_xlfn.XLOOKUP($K39,LISTS!$B$3:$B$39,LISTS!$A$3:$A$39,0)</f>
        <v>0</v>
      </c>
      <c r="N39" s="58" t="s">
        <v>68</v>
      </c>
      <c r="O39" s="4" t="str">
        <f>_xlfn.XLOOKUP($N39,'FIXTURES INPUT'!$F$4:$F$35,'FIXTURES INPUT'!$B$4:$B$35,0)</f>
        <v xml:space="preserve"> - </v>
      </c>
      <c r="Q39" s="58" t="s">
        <v>68</v>
      </c>
      <c r="R39" s="58" t="s">
        <v>68</v>
      </c>
      <c r="S39" s="58" t="s">
        <v>68</v>
      </c>
      <c r="T39" s="58" t="s">
        <v>68</v>
      </c>
      <c r="U39" s="58" t="s">
        <v>68</v>
      </c>
      <c r="W39" s="58" t="s">
        <v>68</v>
      </c>
      <c r="X39" s="58" t="s">
        <v>68</v>
      </c>
      <c r="Y39" s="58" t="s">
        <v>68</v>
      </c>
      <c r="Z39" s="58" t="s">
        <v>68</v>
      </c>
      <c r="AA39" s="58" t="s">
        <v>68</v>
      </c>
      <c r="AC39" s="4">
        <f>_xlfn.XLOOKUP($Q39,LISTS!$B$3:$B$39,LISTS!$A$3:$A$39,0)</f>
        <v>0</v>
      </c>
      <c r="AD39" s="4">
        <f>_xlfn.XLOOKUP($R39,LISTS!$B$3:$B$39,LISTS!$A$3:$A$39,0)</f>
        <v>0</v>
      </c>
      <c r="AE39" s="4">
        <f>_xlfn.XLOOKUP($S39,LISTS!$B$3:$B$39,LISTS!$A$3:$A$39,0)</f>
        <v>0</v>
      </c>
      <c r="AF39" s="4">
        <f>_xlfn.XLOOKUP($T39,LISTS!$B$3:$B$39,LISTS!$A$3:$A$39,0)</f>
        <v>0</v>
      </c>
      <c r="AG39" s="4">
        <f>_xlfn.XLOOKUP($U39,LISTS!$B$3:$B$39,LISTS!$A$3:$A$39,0)</f>
        <v>0</v>
      </c>
      <c r="AI39" s="4">
        <f>_xlfn.XLOOKUP(W39,LISTS!$B$3:$B$39,LISTS!$A$3:$A$39,0)</f>
        <v>0</v>
      </c>
      <c r="AJ39" s="4">
        <f>_xlfn.XLOOKUP(X39,LISTS!$B$3:$B$39,LISTS!$A$3:$A$39,0)</f>
        <v>0</v>
      </c>
      <c r="AK39" s="4">
        <f>_xlfn.XLOOKUP(Y39,LISTS!$B$3:$B$39,LISTS!$A$3:$A$39,0)</f>
        <v>0</v>
      </c>
      <c r="AL39" s="4">
        <f>_xlfn.XLOOKUP(Z39,LISTS!$B$3:$B$39,LISTS!$A$3:$A$39,0)</f>
        <v>0</v>
      </c>
      <c r="AM39" s="4">
        <f>_xlfn.XLOOKUP(AA39,LISTS!$B$3:$B$39,LISTS!$A$3:$A$39,0)</f>
        <v>0</v>
      </c>
    </row>
  </sheetData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C3AF463-4904-47D0-9C9F-3A4A1B7B40BB}">
          <x14:formula1>
            <xm:f>LISTS!$B$2:$B$39</xm:f>
          </x14:formula1>
          <xm:sqref>Q5:U39 K5:K39 W5:AA39 E5:E39</xm:sqref>
        </x14:dataValidation>
        <x14:dataValidation type="list" allowBlank="1" showInputMessage="1" showErrorMessage="1" xr:uid="{DBA91ADC-F1D3-4F5A-96C2-B01489C599AE}">
          <x14:formula1>
            <xm:f>'FIXTURES INPUT'!$F$4:$F$38</xm:f>
          </x14:formula1>
          <xm:sqref>N5:N39 H5:H39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AFA6D-BD18-4C6B-A694-8204050B19AE}">
  <sheetPr>
    <tabColor theme="7" tint="0.79998168889431442"/>
  </sheetPr>
  <dimension ref="A1:AI787"/>
  <sheetViews>
    <sheetView showGridLines="0" zoomScale="90" zoomScaleNormal="90" workbookViewId="0">
      <pane ySplit="3" topLeftCell="A144" activePane="bottomLeft" state="frozen"/>
      <selection activeCell="H13" sqref="H13"/>
      <selection pane="bottomLeft" activeCell="H13" sqref="H13"/>
    </sheetView>
  </sheetViews>
  <sheetFormatPr defaultRowHeight="15" x14ac:dyDescent="0.25"/>
  <cols>
    <col min="1" max="1" width="5.7109375" customWidth="1"/>
    <col min="2" max="2" width="8.5703125" style="17" customWidth="1"/>
    <col min="3" max="3" width="9.140625" style="17"/>
    <col min="4" max="4" width="7" style="17" customWidth="1"/>
    <col min="5" max="5" width="9.140625" style="17"/>
    <col min="6" max="6" width="34.140625" customWidth="1"/>
    <col min="7" max="7" width="8.42578125" style="17" customWidth="1"/>
    <col min="8" max="8" width="12.28515625" style="17" bestFit="1" customWidth="1"/>
    <col min="9" max="9" width="6.7109375" style="17" customWidth="1"/>
    <col min="10" max="10" width="13.5703125" bestFit="1" customWidth="1"/>
    <col min="11" max="11" width="11.42578125" style="17" customWidth="1"/>
    <col min="12" max="22" width="8.7109375" style="17" customWidth="1"/>
    <col min="23" max="23" width="2.42578125" style="17" customWidth="1"/>
    <col min="24" max="32" width="8.42578125" style="17" customWidth="1"/>
    <col min="33" max="35" width="8.42578125" customWidth="1"/>
  </cols>
  <sheetData>
    <row r="1" spans="1:35" x14ac:dyDescent="0.25">
      <c r="A1" s="70" t="s">
        <v>126</v>
      </c>
      <c r="B1" s="10"/>
      <c r="C1" s="10"/>
      <c r="D1" s="10"/>
      <c r="E1" s="10"/>
      <c r="F1" s="2"/>
      <c r="G1" s="10"/>
      <c r="H1" s="10"/>
      <c r="I1" s="10"/>
      <c r="J1" s="2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3" spans="1:35" s="23" customFormat="1" ht="30.75" thickBot="1" x14ac:dyDescent="0.3">
      <c r="A3" s="19" t="s">
        <v>73</v>
      </c>
      <c r="B3" s="20" t="s">
        <v>74</v>
      </c>
      <c r="C3" s="20" t="s">
        <v>37</v>
      </c>
      <c r="D3" s="20" t="s">
        <v>60</v>
      </c>
      <c r="E3" s="20" t="s">
        <v>17</v>
      </c>
      <c r="F3" s="19" t="s">
        <v>18</v>
      </c>
      <c r="G3" s="20" t="s">
        <v>48</v>
      </c>
      <c r="H3" s="20" t="s">
        <v>19</v>
      </c>
      <c r="I3" s="20" t="s">
        <v>76</v>
      </c>
      <c r="J3" s="19" t="s">
        <v>20</v>
      </c>
      <c r="K3" s="21" t="s">
        <v>77</v>
      </c>
      <c r="L3" s="20" t="s">
        <v>39</v>
      </c>
      <c r="M3" s="20" t="s">
        <v>40</v>
      </c>
      <c r="N3" s="20" t="s">
        <v>41</v>
      </c>
      <c r="O3" s="20" t="s">
        <v>43</v>
      </c>
      <c r="P3" s="20" t="s">
        <v>44</v>
      </c>
      <c r="Q3" s="20" t="s">
        <v>38</v>
      </c>
      <c r="R3" s="20" t="s">
        <v>142</v>
      </c>
      <c r="S3" s="20" t="s">
        <v>42</v>
      </c>
      <c r="T3" s="20" t="s">
        <v>71</v>
      </c>
      <c r="U3" s="20" t="s">
        <v>69</v>
      </c>
      <c r="V3" s="20" t="s">
        <v>70</v>
      </c>
      <c r="W3" s="22"/>
      <c r="X3" s="20" t="s">
        <v>39</v>
      </c>
      <c r="Y3" s="20" t="s">
        <v>40</v>
      </c>
      <c r="Z3" s="20" t="s">
        <v>41</v>
      </c>
      <c r="AA3" s="20" t="s">
        <v>43</v>
      </c>
      <c r="AB3" s="20" t="s">
        <v>44</v>
      </c>
      <c r="AC3" s="20" t="s">
        <v>38</v>
      </c>
      <c r="AD3" s="20" t="s">
        <v>142</v>
      </c>
      <c r="AE3" s="20" t="s">
        <v>42</v>
      </c>
      <c r="AF3" s="20" t="s">
        <v>71</v>
      </c>
      <c r="AG3" s="20" t="s">
        <v>69</v>
      </c>
      <c r="AH3" s="20" t="s">
        <v>70</v>
      </c>
      <c r="AI3" s="27" t="s">
        <v>72</v>
      </c>
    </row>
    <row r="4" spans="1:35" x14ac:dyDescent="0.25">
      <c r="A4" s="3">
        <v>2023</v>
      </c>
      <c r="B4" s="11">
        <v>1</v>
      </c>
      <c r="C4" s="11" t="str">
        <f>VLOOKUP($B4,'FIXTURES INPUT'!$A$4:$H$41,2,FALSE)</f>
        <v>Wk01</v>
      </c>
      <c r="D4" s="11" t="str">
        <f>VLOOKUP($B4,'FIXTURES INPUT'!$A$4:$H$41,3,FALSE)</f>
        <v>Sat</v>
      </c>
      <c r="E4" s="12">
        <f>VLOOKUP($B4,'FIXTURES INPUT'!$A$4:$H$41,4,FALSE)</f>
        <v>45031</v>
      </c>
      <c r="F4" s="3" t="str">
        <f>VLOOKUP($B4,'FIXTURES INPUT'!$A$4:$H$41,6,FALSE)</f>
        <v>Chappel</v>
      </c>
      <c r="G4" s="11" t="str">
        <f>VLOOKUP($B4,'FIXTURES INPUT'!$A$4:$H$41,7,FALSE)</f>
        <v>Home</v>
      </c>
      <c r="H4" s="11" t="str">
        <f>VLOOKUP($B4,'FIXTURES INPUT'!$A$4:$H$41,8,FALSE)</f>
        <v>Cancelled</v>
      </c>
      <c r="I4" s="11">
        <v>1</v>
      </c>
      <c r="J4" s="3" t="str">
        <f>VLOOKUP($I4,LISTS!$A$2:$B$39,2,FALSE)</f>
        <v>Logan</v>
      </c>
      <c r="K4" s="31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X4" s="11">
        <f>(IF($K4="No",0,VLOOKUP(X$3,LISTS!$M$2:$N$21,2,FALSE)*L4))*VLOOKUP($H4,LISTS!$G$2:$H$10,2,FALSE)</f>
        <v>0</v>
      </c>
      <c r="Y4" s="11">
        <f>(IF($K4="No",0,VLOOKUP(Y$3,LISTS!$M$2:$N$21,2,FALSE)*M4))*VLOOKUP($H4,LISTS!$G$2:$H$10,2,FALSE)</f>
        <v>0</v>
      </c>
      <c r="Z4" s="11">
        <f>(IF($K4="No",0,VLOOKUP(Z$3,LISTS!$M$2:$N$21,2,FALSE)*N4))*VLOOKUP($H4,LISTS!$G$2:$H$10,2,FALSE)</f>
        <v>0</v>
      </c>
      <c r="AA4" s="11">
        <f>(IF($K4="No",0,VLOOKUP(AA$3,LISTS!$M$2:$N$21,2,FALSE)*O4))*VLOOKUP($H4,LISTS!$G$2:$H$10,2,FALSE)</f>
        <v>0</v>
      </c>
      <c r="AB4" s="11">
        <f>(IF($K4="No",0,VLOOKUP(AB$3,LISTS!$M$2:$N$21,2,FALSE)*P4))*VLOOKUP($H4,LISTS!$G$2:$H$10,2,FALSE)</f>
        <v>0</v>
      </c>
      <c r="AC4" s="11">
        <f>(IF($K4="No",0,VLOOKUP(AC$3,LISTS!$M$2:$N$21,2,FALSE)*IF(Q4="YES",1,0)))*VLOOKUP($H4,LISTS!$G$2:$H$10,2,FALSE)</f>
        <v>0</v>
      </c>
      <c r="AD4" s="11">
        <f>(IF($K4="No",0,VLOOKUP(AD$3,LISTS!$M$2:$N$21,2,FALSE)*IF(R4="YES",1,0)))*VLOOKUP($H4,LISTS!$G$2:$H$10,2,FALSE)</f>
        <v>0</v>
      </c>
      <c r="AE4" s="11">
        <f>(IF($K4="No",0,VLOOKUP(AE$3,LISTS!$M$2:$N$21,2,FALSE)*IF(S4="YES",1,0)))*VLOOKUP($H4,LISTS!$G$2:$H$10,2,FALSE)</f>
        <v>0</v>
      </c>
      <c r="AF4" s="11">
        <f>(IF($K4="No",0,VLOOKUP(AF$3,LISTS!$M$2:$N$21,2,FALSE)*IF(T4="YES",1,0)))*VLOOKUP($H4,LISTS!$G$2:$H$10,2,FALSE)</f>
        <v>0</v>
      </c>
      <c r="AG4" s="11">
        <f>(IF($K4="No",0,VLOOKUP(AG$3,LISTS!$M$2:$N$21,2,FALSE)*IF(U4="YES",1,0)))*VLOOKUP($H4,LISTS!$G$2:$H$10,2,FALSE)</f>
        <v>0</v>
      </c>
      <c r="AH4" s="11">
        <f>(IF($K4="No",0,VLOOKUP(AH$3,LISTS!$M$2:$N$21,2,FALSE)*IF(V4="YES",1,0)))*VLOOKUP($H4,LISTS!$G$2:$H$10,2,FALSE)</f>
        <v>0</v>
      </c>
      <c r="AI4" s="28" t="str">
        <f>IF(H4="CANCELLED","DNP",SUM(X4:AH4))</f>
        <v>DNP</v>
      </c>
    </row>
    <row r="5" spans="1:35" x14ac:dyDescent="0.25">
      <c r="A5" s="3">
        <f>$A$4</f>
        <v>2023</v>
      </c>
      <c r="B5" s="11">
        <f>B4</f>
        <v>1</v>
      </c>
      <c r="C5" s="11" t="str">
        <f>VLOOKUP($B5,'FIXTURES INPUT'!$A$4:$H$41,2,FALSE)</f>
        <v>Wk01</v>
      </c>
      <c r="D5" s="13" t="str">
        <f>VLOOKUP($B5,'FIXTURES INPUT'!$A$4:$H$41,3,FALSE)</f>
        <v>Sat</v>
      </c>
      <c r="E5" s="14">
        <f>VLOOKUP($B5,'FIXTURES INPUT'!$A$4:$H$41,4,FALSE)</f>
        <v>45031</v>
      </c>
      <c r="F5" s="4" t="str">
        <f>VLOOKUP($B5,'FIXTURES INPUT'!$A$4:$H$41,6,FALSE)</f>
        <v>Chappel</v>
      </c>
      <c r="G5" s="13" t="str">
        <f>VLOOKUP($B5,'FIXTURES INPUT'!$A$4:$H$41,7,FALSE)</f>
        <v>Home</v>
      </c>
      <c r="H5" s="13" t="str">
        <f>VLOOKUP($B5,'FIXTURES INPUT'!$A$4:$H$41,8,FALSE)</f>
        <v>Cancelled</v>
      </c>
      <c r="I5" s="13">
        <v>2</v>
      </c>
      <c r="J5" s="4" t="str">
        <f>VLOOKUP($I5,LISTS!$A$2:$B$39,2,FALSE)</f>
        <v>Tris</v>
      </c>
      <c r="K5" s="32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X5" s="13">
        <f>(IF($K5="No",0,VLOOKUP(X$3,LISTS!$M$2:$N$21,2,FALSE)*L5))*VLOOKUP($H5,LISTS!$G$2:$H$10,2,FALSE)</f>
        <v>0</v>
      </c>
      <c r="Y5" s="13">
        <f>(IF($K5="No",0,VLOOKUP(Y$3,LISTS!$M$2:$N$21,2,FALSE)*M5))*VLOOKUP($H5,LISTS!$G$2:$H$10,2,FALSE)</f>
        <v>0</v>
      </c>
      <c r="Z5" s="13">
        <f>(IF($K5="No",0,VLOOKUP(Z$3,LISTS!$M$2:$N$21,2,FALSE)*N5))*VLOOKUP($H5,LISTS!$G$2:$H$10,2,FALSE)</f>
        <v>0</v>
      </c>
      <c r="AA5" s="13">
        <f>(IF($K5="No",0,VLOOKUP(AA$3,LISTS!$M$2:$N$21,2,FALSE)*O5))*VLOOKUP($H5,LISTS!$G$2:$H$10,2,FALSE)</f>
        <v>0</v>
      </c>
      <c r="AB5" s="13">
        <f>(IF($K5="No",0,VLOOKUP(AB$3,LISTS!$M$2:$N$21,2,FALSE)*P5))*VLOOKUP($H5,LISTS!$G$2:$H$10,2,FALSE)</f>
        <v>0</v>
      </c>
      <c r="AC5" s="13">
        <f>(IF($K5="No",0,VLOOKUP(AC$3,LISTS!$M$2:$N$21,2,FALSE)*IF(Q5="YES",1,0)))*VLOOKUP($H5,LISTS!$G$2:$H$10,2,FALSE)</f>
        <v>0</v>
      </c>
      <c r="AD5" s="13">
        <f>(IF($K5="No",0,VLOOKUP(AD$3,LISTS!$M$2:$N$21,2,FALSE)*IF(R5="YES",1,0)))*VLOOKUP($H5,LISTS!$G$2:$H$10,2,FALSE)</f>
        <v>0</v>
      </c>
      <c r="AE5" s="13">
        <f>(IF($K5="No",0,VLOOKUP(AE$3,LISTS!$M$2:$N$21,2,FALSE)*IF(S5="YES",1,0)))*VLOOKUP($H5,LISTS!$G$2:$H$10,2,FALSE)</f>
        <v>0</v>
      </c>
      <c r="AF5" s="13">
        <f>(IF($K5="No",0,VLOOKUP(AF$3,LISTS!$M$2:$N$21,2,FALSE)*IF(T5="YES",1,0)))*VLOOKUP($H5,LISTS!$G$2:$H$10,2,FALSE)</f>
        <v>0</v>
      </c>
      <c r="AG5" s="13">
        <f>(IF($K5="No",0,VLOOKUP(AG$3,LISTS!$M$2:$N$21,2,FALSE)*IF(U5="YES",1,0)))*VLOOKUP($H5,LISTS!$G$2:$H$10,2,FALSE)</f>
        <v>0</v>
      </c>
      <c r="AH5" s="13">
        <f>(IF($K5="No",0,VLOOKUP(AH$3,LISTS!$M$2:$N$21,2,FALSE)*IF(V5="YES",1,0)))*VLOOKUP($H5,LISTS!$G$2:$H$10,2,FALSE)</f>
        <v>0</v>
      </c>
      <c r="AI5" s="29" t="str">
        <f t="shared" ref="AI5:AI68" si="0">IF(H5="CANCELLED","DNP",SUM(X5:AH5))</f>
        <v>DNP</v>
      </c>
    </row>
    <row r="6" spans="1:35" x14ac:dyDescent="0.25">
      <c r="A6" s="3">
        <f t="shared" ref="A6:A32" si="1">$A$4</f>
        <v>2023</v>
      </c>
      <c r="B6" s="11">
        <f t="shared" ref="B6:B32" si="2">B5</f>
        <v>1</v>
      </c>
      <c r="C6" s="11" t="str">
        <f>VLOOKUP($B6,'FIXTURES INPUT'!$A$4:$H$41,2,FALSE)</f>
        <v>Wk01</v>
      </c>
      <c r="D6" s="13" t="str">
        <f>VLOOKUP($B6,'FIXTURES INPUT'!$A$4:$H$41,3,FALSE)</f>
        <v>Sat</v>
      </c>
      <c r="E6" s="14">
        <f>VLOOKUP($B6,'FIXTURES INPUT'!$A$4:$H$41,4,FALSE)</f>
        <v>45031</v>
      </c>
      <c r="F6" s="4" t="str">
        <f>VLOOKUP($B6,'FIXTURES INPUT'!$A$4:$H$41,6,FALSE)</f>
        <v>Chappel</v>
      </c>
      <c r="G6" s="13" t="str">
        <f>VLOOKUP($B6,'FIXTURES INPUT'!$A$4:$H$41,7,FALSE)</f>
        <v>Home</v>
      </c>
      <c r="H6" s="13" t="str">
        <f>VLOOKUP($B6,'FIXTURES INPUT'!$A$4:$H$41,8,FALSE)</f>
        <v>Cancelled</v>
      </c>
      <c r="I6" s="13">
        <v>3</v>
      </c>
      <c r="J6" s="4" t="str">
        <f>VLOOKUP($I6,LISTS!$A$2:$B$39,2,FALSE)</f>
        <v>Jepson</v>
      </c>
      <c r="K6" s="32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X6" s="13">
        <f>(IF($K6="No",0,VLOOKUP(X$3,LISTS!$M$2:$N$21,2,FALSE)*L6))*VLOOKUP($H6,LISTS!$G$2:$H$10,2,FALSE)</f>
        <v>0</v>
      </c>
      <c r="Y6" s="13">
        <f>(IF($K6="No",0,VLOOKUP(Y$3,LISTS!$M$2:$N$21,2,FALSE)*M6))*VLOOKUP($H6,LISTS!$G$2:$H$10,2,FALSE)</f>
        <v>0</v>
      </c>
      <c r="Z6" s="13">
        <f>(IF($K6="No",0,VLOOKUP(Z$3,LISTS!$M$2:$N$21,2,FALSE)*N6))*VLOOKUP($H6,LISTS!$G$2:$H$10,2,FALSE)</f>
        <v>0</v>
      </c>
      <c r="AA6" s="13">
        <f>(IF($K6="No",0,VLOOKUP(AA$3,LISTS!$M$2:$N$21,2,FALSE)*O6))*VLOOKUP($H6,LISTS!$G$2:$H$10,2,FALSE)</f>
        <v>0</v>
      </c>
      <c r="AB6" s="13">
        <f>(IF($K6="No",0,VLOOKUP(AB$3,LISTS!$M$2:$N$21,2,FALSE)*P6))*VLOOKUP($H6,LISTS!$G$2:$H$10,2,FALSE)</f>
        <v>0</v>
      </c>
      <c r="AC6" s="13">
        <f>(IF($K6="No",0,VLOOKUP(AC$3,LISTS!$M$2:$N$21,2,FALSE)*IF(Q6="YES",1,0)))*VLOOKUP($H6,LISTS!$G$2:$H$10,2,FALSE)</f>
        <v>0</v>
      </c>
      <c r="AD6" s="13">
        <f>(IF($K6="No",0,VLOOKUP(AD$3,LISTS!$M$2:$N$21,2,FALSE)*IF(R6="YES",1,0)))*VLOOKUP($H6,LISTS!$G$2:$H$10,2,FALSE)</f>
        <v>0</v>
      </c>
      <c r="AE6" s="13">
        <f>(IF($K6="No",0,VLOOKUP(AE$3,LISTS!$M$2:$N$21,2,FALSE)*IF(S6="YES",1,0)))*VLOOKUP($H6,LISTS!$G$2:$H$10,2,FALSE)</f>
        <v>0</v>
      </c>
      <c r="AF6" s="13">
        <f>(IF($K6="No",0,VLOOKUP(AF$3,LISTS!$M$2:$N$21,2,FALSE)*IF(T6="YES",1,0)))*VLOOKUP($H6,LISTS!$G$2:$H$10,2,FALSE)</f>
        <v>0</v>
      </c>
      <c r="AG6" s="13">
        <f>(IF($K6="No",0,VLOOKUP(AG$3,LISTS!$M$2:$N$21,2,FALSE)*IF(U6="YES",1,0)))*VLOOKUP($H6,LISTS!$G$2:$H$10,2,FALSE)</f>
        <v>0</v>
      </c>
      <c r="AH6" s="13">
        <f>(IF($K6="No",0,VLOOKUP(AH$3,LISTS!$M$2:$N$21,2,FALSE)*IF(V6="YES",1,0)))*VLOOKUP($H6,LISTS!$G$2:$H$10,2,FALSE)</f>
        <v>0</v>
      </c>
      <c r="AI6" s="29" t="str">
        <f t="shared" si="0"/>
        <v>DNP</v>
      </c>
    </row>
    <row r="7" spans="1:35" x14ac:dyDescent="0.25">
      <c r="A7" s="3">
        <f t="shared" si="1"/>
        <v>2023</v>
      </c>
      <c r="B7" s="11">
        <f t="shared" si="2"/>
        <v>1</v>
      </c>
      <c r="C7" s="11" t="str">
        <f>VLOOKUP($B7,'FIXTURES INPUT'!$A$4:$H$41,2,FALSE)</f>
        <v>Wk01</v>
      </c>
      <c r="D7" s="13" t="str">
        <f>VLOOKUP($B7,'FIXTURES INPUT'!$A$4:$H$41,3,FALSE)</f>
        <v>Sat</v>
      </c>
      <c r="E7" s="14">
        <f>VLOOKUP($B7,'FIXTURES INPUT'!$A$4:$H$41,4,FALSE)</f>
        <v>45031</v>
      </c>
      <c r="F7" s="4" t="str">
        <f>VLOOKUP($B7,'FIXTURES INPUT'!$A$4:$H$41,6,FALSE)</f>
        <v>Chappel</v>
      </c>
      <c r="G7" s="13" t="str">
        <f>VLOOKUP($B7,'FIXTURES INPUT'!$A$4:$H$41,7,FALSE)</f>
        <v>Home</v>
      </c>
      <c r="H7" s="13" t="str">
        <f>VLOOKUP($B7,'FIXTURES INPUT'!$A$4:$H$41,8,FALSE)</f>
        <v>Cancelled</v>
      </c>
      <c r="I7" s="13">
        <v>4</v>
      </c>
      <c r="J7" s="4" t="str">
        <f>VLOOKUP($I7,LISTS!$A$2:$B$39,2,FALSE)</f>
        <v>Wellsy</v>
      </c>
      <c r="K7" s="32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X7" s="13">
        <f>(IF($K7="No",0,VLOOKUP(X$3,LISTS!$M$2:$N$21,2,FALSE)*L7))*VLOOKUP($H7,LISTS!$G$2:$H$10,2,FALSE)</f>
        <v>0</v>
      </c>
      <c r="Y7" s="13">
        <f>(IF($K7="No",0,VLOOKUP(Y$3,LISTS!$M$2:$N$21,2,FALSE)*M7))*VLOOKUP($H7,LISTS!$G$2:$H$10,2,FALSE)</f>
        <v>0</v>
      </c>
      <c r="Z7" s="13">
        <f>(IF($K7="No",0,VLOOKUP(Z$3,LISTS!$M$2:$N$21,2,FALSE)*N7))*VLOOKUP($H7,LISTS!$G$2:$H$10,2,FALSE)</f>
        <v>0</v>
      </c>
      <c r="AA7" s="13">
        <f>(IF($K7="No",0,VLOOKUP(AA$3,LISTS!$M$2:$N$21,2,FALSE)*O7))*VLOOKUP($H7,LISTS!$G$2:$H$10,2,FALSE)</f>
        <v>0</v>
      </c>
      <c r="AB7" s="13">
        <f>(IF($K7="No",0,VLOOKUP(AB$3,LISTS!$M$2:$N$21,2,FALSE)*P7))*VLOOKUP($H7,LISTS!$G$2:$H$10,2,FALSE)</f>
        <v>0</v>
      </c>
      <c r="AC7" s="13">
        <f>(IF($K7="No",0,VLOOKUP(AC$3,LISTS!$M$2:$N$21,2,FALSE)*IF(Q7="YES",1,0)))*VLOOKUP($H7,LISTS!$G$2:$H$10,2,FALSE)</f>
        <v>0</v>
      </c>
      <c r="AD7" s="13">
        <f>(IF($K7="No",0,VLOOKUP(AD$3,LISTS!$M$2:$N$21,2,FALSE)*IF(R7="YES",1,0)))*VLOOKUP($H7,LISTS!$G$2:$H$10,2,FALSE)</f>
        <v>0</v>
      </c>
      <c r="AE7" s="13">
        <f>(IF($K7="No",0,VLOOKUP(AE$3,LISTS!$M$2:$N$21,2,FALSE)*IF(S7="YES",1,0)))*VLOOKUP($H7,LISTS!$G$2:$H$10,2,FALSE)</f>
        <v>0</v>
      </c>
      <c r="AF7" s="13">
        <f>(IF($K7="No",0,VLOOKUP(AF$3,LISTS!$M$2:$N$21,2,FALSE)*IF(T7="YES",1,0)))*VLOOKUP($H7,LISTS!$G$2:$H$10,2,FALSE)</f>
        <v>0</v>
      </c>
      <c r="AG7" s="13">
        <f>(IF($K7="No",0,VLOOKUP(AG$3,LISTS!$M$2:$N$21,2,FALSE)*IF(U7="YES",1,0)))*VLOOKUP($H7,LISTS!$G$2:$H$10,2,FALSE)</f>
        <v>0</v>
      </c>
      <c r="AH7" s="13">
        <f>(IF($K7="No",0,VLOOKUP(AH$3,LISTS!$M$2:$N$21,2,FALSE)*IF(V7="YES",1,0)))*VLOOKUP($H7,LISTS!$G$2:$H$10,2,FALSE)</f>
        <v>0</v>
      </c>
      <c r="AI7" s="29" t="str">
        <f t="shared" si="0"/>
        <v>DNP</v>
      </c>
    </row>
    <row r="8" spans="1:35" x14ac:dyDescent="0.25">
      <c r="A8" s="3">
        <f t="shared" si="1"/>
        <v>2023</v>
      </c>
      <c r="B8" s="11">
        <f t="shared" si="2"/>
        <v>1</v>
      </c>
      <c r="C8" s="11" t="str">
        <f>VLOOKUP($B8,'FIXTURES INPUT'!$A$4:$H$41,2,FALSE)</f>
        <v>Wk01</v>
      </c>
      <c r="D8" s="13" t="str">
        <f>VLOOKUP($B8,'FIXTURES INPUT'!$A$4:$H$41,3,FALSE)</f>
        <v>Sat</v>
      </c>
      <c r="E8" s="14">
        <f>VLOOKUP($B8,'FIXTURES INPUT'!$A$4:$H$41,4,FALSE)</f>
        <v>45031</v>
      </c>
      <c r="F8" s="4" t="str">
        <f>VLOOKUP($B8,'FIXTURES INPUT'!$A$4:$H$41,6,FALSE)</f>
        <v>Chappel</v>
      </c>
      <c r="G8" s="13" t="str">
        <f>VLOOKUP($B8,'FIXTURES INPUT'!$A$4:$H$41,7,FALSE)</f>
        <v>Home</v>
      </c>
      <c r="H8" s="13" t="str">
        <f>VLOOKUP($B8,'FIXTURES INPUT'!$A$4:$H$41,8,FALSE)</f>
        <v>Cancelled</v>
      </c>
      <c r="I8" s="13">
        <v>5</v>
      </c>
      <c r="J8" s="4" t="str">
        <f>VLOOKUP($I8,LISTS!$A$2:$B$39,2,FALSE)</f>
        <v>Cal</v>
      </c>
      <c r="K8" s="32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X8" s="13">
        <f>(IF($K8="No",0,VLOOKUP(X$3,LISTS!$M$2:$N$21,2,FALSE)*L8))*VLOOKUP($H8,LISTS!$G$2:$H$10,2,FALSE)</f>
        <v>0</v>
      </c>
      <c r="Y8" s="13">
        <f>(IF($K8="No",0,VLOOKUP(Y$3,LISTS!$M$2:$N$21,2,FALSE)*M8))*VLOOKUP($H8,LISTS!$G$2:$H$10,2,FALSE)</f>
        <v>0</v>
      </c>
      <c r="Z8" s="13">
        <f>(IF($K8="No",0,VLOOKUP(Z$3,LISTS!$M$2:$N$21,2,FALSE)*N8))*VLOOKUP($H8,LISTS!$G$2:$H$10,2,FALSE)</f>
        <v>0</v>
      </c>
      <c r="AA8" s="13">
        <f>(IF($K8="No",0,VLOOKUP(AA$3,LISTS!$M$2:$N$21,2,FALSE)*O8))*VLOOKUP($H8,LISTS!$G$2:$H$10,2,FALSE)</f>
        <v>0</v>
      </c>
      <c r="AB8" s="13">
        <f>(IF($K8="No",0,VLOOKUP(AB$3,LISTS!$M$2:$N$21,2,FALSE)*P8))*VLOOKUP($H8,LISTS!$G$2:$H$10,2,FALSE)</f>
        <v>0</v>
      </c>
      <c r="AC8" s="13">
        <f>(IF($K8="No",0,VLOOKUP(AC$3,LISTS!$M$2:$N$21,2,FALSE)*IF(Q8="YES",1,0)))*VLOOKUP($H8,LISTS!$G$2:$H$10,2,FALSE)</f>
        <v>0</v>
      </c>
      <c r="AD8" s="13">
        <f>(IF($K8="No",0,VLOOKUP(AD$3,LISTS!$M$2:$N$21,2,FALSE)*IF(R8="YES",1,0)))*VLOOKUP($H8,LISTS!$G$2:$H$10,2,FALSE)</f>
        <v>0</v>
      </c>
      <c r="AE8" s="13">
        <f>(IF($K8="No",0,VLOOKUP(AE$3,LISTS!$M$2:$N$21,2,FALSE)*IF(S8="YES",1,0)))*VLOOKUP($H8,LISTS!$G$2:$H$10,2,FALSE)</f>
        <v>0</v>
      </c>
      <c r="AF8" s="13">
        <f>(IF($K8="No",0,VLOOKUP(AF$3,LISTS!$M$2:$N$21,2,FALSE)*IF(T8="YES",1,0)))*VLOOKUP($H8,LISTS!$G$2:$H$10,2,FALSE)</f>
        <v>0</v>
      </c>
      <c r="AG8" s="13">
        <f>(IF($K8="No",0,VLOOKUP(AG$3,LISTS!$M$2:$N$21,2,FALSE)*IF(U8="YES",1,0)))*VLOOKUP($H8,LISTS!$G$2:$H$10,2,FALSE)</f>
        <v>0</v>
      </c>
      <c r="AH8" s="13">
        <f>(IF($K8="No",0,VLOOKUP(AH$3,LISTS!$M$2:$N$21,2,FALSE)*IF(V8="YES",1,0)))*VLOOKUP($H8,LISTS!$G$2:$H$10,2,FALSE)</f>
        <v>0</v>
      </c>
      <c r="AI8" s="29" t="str">
        <f t="shared" si="0"/>
        <v>DNP</v>
      </c>
    </row>
    <row r="9" spans="1:35" x14ac:dyDescent="0.25">
      <c r="A9" s="3">
        <f t="shared" si="1"/>
        <v>2023</v>
      </c>
      <c r="B9" s="11">
        <f t="shared" si="2"/>
        <v>1</v>
      </c>
      <c r="C9" s="11" t="str">
        <f>VLOOKUP($B9,'FIXTURES INPUT'!$A$4:$H$41,2,FALSE)</f>
        <v>Wk01</v>
      </c>
      <c r="D9" s="13" t="str">
        <f>VLOOKUP($B9,'FIXTURES INPUT'!$A$4:$H$41,3,FALSE)</f>
        <v>Sat</v>
      </c>
      <c r="E9" s="14">
        <f>VLOOKUP($B9,'FIXTURES INPUT'!$A$4:$H$41,4,FALSE)</f>
        <v>45031</v>
      </c>
      <c r="F9" s="4" t="str">
        <f>VLOOKUP($B9,'FIXTURES INPUT'!$A$4:$H$41,6,FALSE)</f>
        <v>Chappel</v>
      </c>
      <c r="G9" s="13" t="str">
        <f>VLOOKUP($B9,'FIXTURES INPUT'!$A$4:$H$41,7,FALSE)</f>
        <v>Home</v>
      </c>
      <c r="H9" s="13" t="str">
        <f>VLOOKUP($B9,'FIXTURES INPUT'!$A$4:$H$41,8,FALSE)</f>
        <v>Cancelled</v>
      </c>
      <c r="I9" s="13">
        <v>6</v>
      </c>
      <c r="J9" s="4" t="str">
        <f>VLOOKUP($I9,LISTS!$A$2:$B$39,2,FALSE)</f>
        <v>Weavers</v>
      </c>
      <c r="K9" s="32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X9" s="13">
        <f>(IF($K9="No",0,VLOOKUP(X$3,LISTS!$M$2:$N$21,2,FALSE)*L9))*VLOOKUP($H9,LISTS!$G$2:$H$10,2,FALSE)</f>
        <v>0</v>
      </c>
      <c r="Y9" s="13">
        <f>(IF($K9="No",0,VLOOKUP(Y$3,LISTS!$M$2:$N$21,2,FALSE)*M9))*VLOOKUP($H9,LISTS!$G$2:$H$10,2,FALSE)</f>
        <v>0</v>
      </c>
      <c r="Z9" s="13">
        <f>(IF($K9="No",0,VLOOKUP(Z$3,LISTS!$M$2:$N$21,2,FALSE)*N9))*VLOOKUP($H9,LISTS!$G$2:$H$10,2,FALSE)</f>
        <v>0</v>
      </c>
      <c r="AA9" s="13">
        <f>(IF($K9="No",0,VLOOKUP(AA$3,LISTS!$M$2:$N$21,2,FALSE)*O9))*VLOOKUP($H9,LISTS!$G$2:$H$10,2,FALSE)</f>
        <v>0</v>
      </c>
      <c r="AB9" s="13">
        <f>(IF($K9="No",0,VLOOKUP(AB$3,LISTS!$M$2:$N$21,2,FALSE)*P9))*VLOOKUP($H9,LISTS!$G$2:$H$10,2,FALSE)</f>
        <v>0</v>
      </c>
      <c r="AC9" s="13">
        <f>(IF($K9="No",0,VLOOKUP(AC$3,LISTS!$M$2:$N$21,2,FALSE)*IF(Q9="YES",1,0)))*VLOOKUP($H9,LISTS!$G$2:$H$10,2,FALSE)</f>
        <v>0</v>
      </c>
      <c r="AD9" s="13">
        <f>(IF($K9="No",0,VLOOKUP(AD$3,LISTS!$M$2:$N$21,2,FALSE)*IF(R9="YES",1,0)))*VLOOKUP($H9,LISTS!$G$2:$H$10,2,FALSE)</f>
        <v>0</v>
      </c>
      <c r="AE9" s="13">
        <f>(IF($K9="No",0,VLOOKUP(AE$3,LISTS!$M$2:$N$21,2,FALSE)*IF(S9="YES",1,0)))*VLOOKUP($H9,LISTS!$G$2:$H$10,2,FALSE)</f>
        <v>0</v>
      </c>
      <c r="AF9" s="13">
        <f>(IF($K9="No",0,VLOOKUP(AF$3,LISTS!$M$2:$N$21,2,FALSE)*IF(T9="YES",1,0)))*VLOOKUP($H9,LISTS!$G$2:$H$10,2,FALSE)</f>
        <v>0</v>
      </c>
      <c r="AG9" s="13">
        <f>(IF($K9="No",0,VLOOKUP(AG$3,LISTS!$M$2:$N$21,2,FALSE)*IF(U9="YES",1,0)))*VLOOKUP($H9,LISTS!$G$2:$H$10,2,FALSE)</f>
        <v>0</v>
      </c>
      <c r="AH9" s="13">
        <f>(IF($K9="No",0,VLOOKUP(AH$3,LISTS!$M$2:$N$21,2,FALSE)*IF(V9="YES",1,0)))*VLOOKUP($H9,LISTS!$G$2:$H$10,2,FALSE)</f>
        <v>0</v>
      </c>
      <c r="AI9" s="29" t="str">
        <f t="shared" si="0"/>
        <v>DNP</v>
      </c>
    </row>
    <row r="10" spans="1:35" x14ac:dyDescent="0.25">
      <c r="A10" s="3">
        <f t="shared" si="1"/>
        <v>2023</v>
      </c>
      <c r="B10" s="11">
        <f t="shared" si="2"/>
        <v>1</v>
      </c>
      <c r="C10" s="11" t="str">
        <f>VLOOKUP($B10,'FIXTURES INPUT'!$A$4:$H$41,2,FALSE)</f>
        <v>Wk01</v>
      </c>
      <c r="D10" s="13" t="str">
        <f>VLOOKUP($B10,'FIXTURES INPUT'!$A$4:$H$41,3,FALSE)</f>
        <v>Sat</v>
      </c>
      <c r="E10" s="14">
        <f>VLOOKUP($B10,'FIXTURES INPUT'!$A$4:$H$41,4,FALSE)</f>
        <v>45031</v>
      </c>
      <c r="F10" s="4" t="str">
        <f>VLOOKUP($B10,'FIXTURES INPUT'!$A$4:$H$41,6,FALSE)</f>
        <v>Chappel</v>
      </c>
      <c r="G10" s="13" t="str">
        <f>VLOOKUP($B10,'FIXTURES INPUT'!$A$4:$H$41,7,FALSE)</f>
        <v>Home</v>
      </c>
      <c r="H10" s="13" t="str">
        <f>VLOOKUP($B10,'FIXTURES INPUT'!$A$4:$H$41,8,FALSE)</f>
        <v>Cancelled</v>
      </c>
      <c r="I10" s="13">
        <v>7</v>
      </c>
      <c r="J10" s="4" t="str">
        <f>VLOOKUP($I10,LISTS!$A$2:$B$39,2,FALSE)</f>
        <v>Superted</v>
      </c>
      <c r="K10" s="32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X10" s="13">
        <f>(IF($K10="No",0,VLOOKUP(X$3,LISTS!$M$2:$N$21,2,FALSE)*L10))*VLOOKUP($H10,LISTS!$G$2:$H$10,2,FALSE)</f>
        <v>0</v>
      </c>
      <c r="Y10" s="13">
        <f>(IF($K10="No",0,VLOOKUP(Y$3,LISTS!$M$2:$N$21,2,FALSE)*M10))*VLOOKUP($H10,LISTS!$G$2:$H$10,2,FALSE)</f>
        <v>0</v>
      </c>
      <c r="Z10" s="13">
        <f>(IF($K10="No",0,VLOOKUP(Z$3,LISTS!$M$2:$N$21,2,FALSE)*N10))*VLOOKUP($H10,LISTS!$G$2:$H$10,2,FALSE)</f>
        <v>0</v>
      </c>
      <c r="AA10" s="13">
        <f>(IF($K10="No",0,VLOOKUP(AA$3,LISTS!$M$2:$N$21,2,FALSE)*O10))*VLOOKUP($H10,LISTS!$G$2:$H$10,2,FALSE)</f>
        <v>0</v>
      </c>
      <c r="AB10" s="13">
        <f>(IF($K10="No",0,VLOOKUP(AB$3,LISTS!$M$2:$N$21,2,FALSE)*P10))*VLOOKUP($H10,LISTS!$G$2:$H$10,2,FALSE)</f>
        <v>0</v>
      </c>
      <c r="AC10" s="13">
        <f>(IF($K10="No",0,VLOOKUP(AC$3,LISTS!$M$2:$N$21,2,FALSE)*IF(Q10="YES",1,0)))*VLOOKUP($H10,LISTS!$G$2:$H$10,2,FALSE)</f>
        <v>0</v>
      </c>
      <c r="AD10" s="13">
        <f>(IF($K10="No",0,VLOOKUP(AD$3,LISTS!$M$2:$N$21,2,FALSE)*IF(R10="YES",1,0)))*VLOOKUP($H10,LISTS!$G$2:$H$10,2,FALSE)</f>
        <v>0</v>
      </c>
      <c r="AE10" s="13">
        <f>(IF($K10="No",0,VLOOKUP(AE$3,LISTS!$M$2:$N$21,2,FALSE)*IF(S10="YES",1,0)))*VLOOKUP($H10,LISTS!$G$2:$H$10,2,FALSE)</f>
        <v>0</v>
      </c>
      <c r="AF10" s="13">
        <f>(IF($K10="No",0,VLOOKUP(AF$3,LISTS!$M$2:$N$21,2,FALSE)*IF(T10="YES",1,0)))*VLOOKUP($H10,LISTS!$G$2:$H$10,2,FALSE)</f>
        <v>0</v>
      </c>
      <c r="AG10" s="13">
        <f>(IF($K10="No",0,VLOOKUP(AG$3,LISTS!$M$2:$N$21,2,FALSE)*IF(U10="YES",1,0)))*VLOOKUP($H10,LISTS!$G$2:$H$10,2,FALSE)</f>
        <v>0</v>
      </c>
      <c r="AH10" s="13">
        <f>(IF($K10="No",0,VLOOKUP(AH$3,LISTS!$M$2:$N$21,2,FALSE)*IF(V10="YES",1,0)))*VLOOKUP($H10,LISTS!$G$2:$H$10,2,FALSE)</f>
        <v>0</v>
      </c>
      <c r="AI10" s="29" t="str">
        <f t="shared" si="0"/>
        <v>DNP</v>
      </c>
    </row>
    <row r="11" spans="1:35" x14ac:dyDescent="0.25">
      <c r="A11" s="3">
        <f t="shared" si="1"/>
        <v>2023</v>
      </c>
      <c r="B11" s="11">
        <f t="shared" si="2"/>
        <v>1</v>
      </c>
      <c r="C11" s="11" t="str">
        <f>VLOOKUP($B11,'FIXTURES INPUT'!$A$4:$H$41,2,FALSE)</f>
        <v>Wk01</v>
      </c>
      <c r="D11" s="13" t="str">
        <f>VLOOKUP($B11,'FIXTURES INPUT'!$A$4:$H$41,3,FALSE)</f>
        <v>Sat</v>
      </c>
      <c r="E11" s="14">
        <f>VLOOKUP($B11,'FIXTURES INPUT'!$A$4:$H$41,4,FALSE)</f>
        <v>45031</v>
      </c>
      <c r="F11" s="4" t="str">
        <f>VLOOKUP($B11,'FIXTURES INPUT'!$A$4:$H$41,6,FALSE)</f>
        <v>Chappel</v>
      </c>
      <c r="G11" s="13" t="str">
        <f>VLOOKUP($B11,'FIXTURES INPUT'!$A$4:$H$41,7,FALSE)</f>
        <v>Home</v>
      </c>
      <c r="H11" s="13" t="str">
        <f>VLOOKUP($B11,'FIXTURES INPUT'!$A$4:$H$41,8,FALSE)</f>
        <v>Cancelled</v>
      </c>
      <c r="I11" s="13">
        <f>I10+1</f>
        <v>8</v>
      </c>
      <c r="J11" s="4" t="str">
        <f>VLOOKUP($I11,LISTS!$A$2:$B$39,2,FALSE)</f>
        <v>Little</v>
      </c>
      <c r="K11" s="32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X11" s="13">
        <f>(IF($K11="No",0,VLOOKUP(X$3,LISTS!$M$2:$N$21,2,FALSE)*L11))*VLOOKUP($H11,LISTS!$G$2:$H$10,2,FALSE)</f>
        <v>0</v>
      </c>
      <c r="Y11" s="13">
        <f>(IF($K11="No",0,VLOOKUP(Y$3,LISTS!$M$2:$N$21,2,FALSE)*M11))*VLOOKUP($H11,LISTS!$G$2:$H$10,2,FALSE)</f>
        <v>0</v>
      </c>
      <c r="Z11" s="13">
        <f>(IF($K11="No",0,VLOOKUP(Z$3,LISTS!$M$2:$N$21,2,FALSE)*N11))*VLOOKUP($H11,LISTS!$G$2:$H$10,2,FALSE)</f>
        <v>0</v>
      </c>
      <c r="AA11" s="13">
        <f>(IF($K11="No",0,VLOOKUP(AA$3,LISTS!$M$2:$N$21,2,FALSE)*O11))*VLOOKUP($H11,LISTS!$G$2:$H$10,2,FALSE)</f>
        <v>0</v>
      </c>
      <c r="AB11" s="13">
        <f>(IF($K11="No",0,VLOOKUP(AB$3,LISTS!$M$2:$N$21,2,FALSE)*P11))*VLOOKUP($H11,LISTS!$G$2:$H$10,2,FALSE)</f>
        <v>0</v>
      </c>
      <c r="AC11" s="13">
        <f>(IF($K11="No",0,VLOOKUP(AC$3,LISTS!$M$2:$N$21,2,FALSE)*IF(Q11="YES",1,0)))*VLOOKUP($H11,LISTS!$G$2:$H$10,2,FALSE)</f>
        <v>0</v>
      </c>
      <c r="AD11" s="13">
        <f>(IF($K11="No",0,VLOOKUP(AD$3,LISTS!$M$2:$N$21,2,FALSE)*IF(R11="YES",1,0)))*VLOOKUP($H11,LISTS!$G$2:$H$10,2,FALSE)</f>
        <v>0</v>
      </c>
      <c r="AE11" s="13">
        <f>(IF($K11="No",0,VLOOKUP(AE$3,LISTS!$M$2:$N$21,2,FALSE)*IF(S11="YES",1,0)))*VLOOKUP($H11,LISTS!$G$2:$H$10,2,FALSE)</f>
        <v>0</v>
      </c>
      <c r="AF11" s="13">
        <f>(IF($K11="No",0,VLOOKUP(AF$3,LISTS!$M$2:$N$21,2,FALSE)*IF(T11="YES",1,0)))*VLOOKUP($H11,LISTS!$G$2:$H$10,2,FALSE)</f>
        <v>0</v>
      </c>
      <c r="AG11" s="13">
        <f>(IF($K11="No",0,VLOOKUP(AG$3,LISTS!$M$2:$N$21,2,FALSE)*IF(U11="YES",1,0)))*VLOOKUP($H11,LISTS!$G$2:$H$10,2,FALSE)</f>
        <v>0</v>
      </c>
      <c r="AH11" s="13">
        <f>(IF($K11="No",0,VLOOKUP(AH$3,LISTS!$M$2:$N$21,2,FALSE)*IF(V11="YES",1,0)))*VLOOKUP($H11,LISTS!$G$2:$H$10,2,FALSE)</f>
        <v>0</v>
      </c>
      <c r="AI11" s="29" t="str">
        <f t="shared" si="0"/>
        <v>DNP</v>
      </c>
    </row>
    <row r="12" spans="1:35" x14ac:dyDescent="0.25">
      <c r="A12" s="3">
        <f t="shared" si="1"/>
        <v>2023</v>
      </c>
      <c r="B12" s="11">
        <f t="shared" si="2"/>
        <v>1</v>
      </c>
      <c r="C12" s="11" t="str">
        <f>VLOOKUP($B12,'FIXTURES INPUT'!$A$4:$H$41,2,FALSE)</f>
        <v>Wk01</v>
      </c>
      <c r="D12" s="13" t="str">
        <f>VLOOKUP($B12,'FIXTURES INPUT'!$A$4:$H$41,3,FALSE)</f>
        <v>Sat</v>
      </c>
      <c r="E12" s="14">
        <f>VLOOKUP($B12,'FIXTURES INPUT'!$A$4:$H$41,4,FALSE)</f>
        <v>45031</v>
      </c>
      <c r="F12" s="4" t="str">
        <f>VLOOKUP($B12,'FIXTURES INPUT'!$A$4:$H$41,6,FALSE)</f>
        <v>Chappel</v>
      </c>
      <c r="G12" s="13" t="str">
        <f>VLOOKUP($B12,'FIXTURES INPUT'!$A$4:$H$41,7,FALSE)</f>
        <v>Home</v>
      </c>
      <c r="H12" s="13" t="str">
        <f>VLOOKUP($B12,'FIXTURES INPUT'!$A$4:$H$41,8,FALSE)</f>
        <v>Cancelled</v>
      </c>
      <c r="I12" s="13">
        <f t="shared" ref="I12:I32" si="3">I11+1</f>
        <v>9</v>
      </c>
      <c r="J12" s="4" t="str">
        <f>VLOOKUP($I12,LISTS!$A$2:$B$39,2,FALSE)</f>
        <v>Dan Common</v>
      </c>
      <c r="K12" s="32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X12" s="13">
        <f>(IF($K12="No",0,VLOOKUP(X$3,LISTS!$M$2:$N$21,2,FALSE)*L12))*VLOOKUP($H12,LISTS!$G$2:$H$10,2,FALSE)</f>
        <v>0</v>
      </c>
      <c r="Y12" s="13">
        <f>(IF($K12="No",0,VLOOKUP(Y$3,LISTS!$M$2:$N$21,2,FALSE)*M12))*VLOOKUP($H12,LISTS!$G$2:$H$10,2,FALSE)</f>
        <v>0</v>
      </c>
      <c r="Z12" s="13">
        <f>(IF($K12="No",0,VLOOKUP(Z$3,LISTS!$M$2:$N$21,2,FALSE)*N12))*VLOOKUP($H12,LISTS!$G$2:$H$10,2,FALSE)</f>
        <v>0</v>
      </c>
      <c r="AA12" s="13">
        <f>(IF($K12="No",0,VLOOKUP(AA$3,LISTS!$M$2:$N$21,2,FALSE)*O12))*VLOOKUP($H12,LISTS!$G$2:$H$10,2,FALSE)</f>
        <v>0</v>
      </c>
      <c r="AB12" s="13">
        <f>(IF($K12="No",0,VLOOKUP(AB$3,LISTS!$M$2:$N$21,2,FALSE)*P12))*VLOOKUP($H12,LISTS!$G$2:$H$10,2,FALSE)</f>
        <v>0</v>
      </c>
      <c r="AC12" s="13">
        <f>(IF($K12="No",0,VLOOKUP(AC$3,LISTS!$M$2:$N$21,2,FALSE)*IF(Q12="YES",1,0)))*VLOOKUP($H12,LISTS!$G$2:$H$10,2,FALSE)</f>
        <v>0</v>
      </c>
      <c r="AD12" s="13">
        <f>(IF($K12="No",0,VLOOKUP(AD$3,LISTS!$M$2:$N$21,2,FALSE)*IF(R12="YES",1,0)))*VLOOKUP($H12,LISTS!$G$2:$H$10,2,FALSE)</f>
        <v>0</v>
      </c>
      <c r="AE12" s="13">
        <f>(IF($K12="No",0,VLOOKUP(AE$3,LISTS!$M$2:$N$21,2,FALSE)*IF(S12="YES",1,0)))*VLOOKUP($H12,LISTS!$G$2:$H$10,2,FALSE)</f>
        <v>0</v>
      </c>
      <c r="AF12" s="13">
        <f>(IF($K12="No",0,VLOOKUP(AF$3,LISTS!$M$2:$N$21,2,FALSE)*IF(T12="YES",1,0)))*VLOOKUP($H12,LISTS!$G$2:$H$10,2,FALSE)</f>
        <v>0</v>
      </c>
      <c r="AG12" s="13">
        <f>(IF($K12="No",0,VLOOKUP(AG$3,LISTS!$M$2:$N$21,2,FALSE)*IF(U12="YES",1,0)))*VLOOKUP($H12,LISTS!$G$2:$H$10,2,FALSE)</f>
        <v>0</v>
      </c>
      <c r="AH12" s="13">
        <f>(IF($K12="No",0,VLOOKUP(AH$3,LISTS!$M$2:$N$21,2,FALSE)*IF(V12="YES",1,0)))*VLOOKUP($H12,LISTS!$G$2:$H$10,2,FALSE)</f>
        <v>0</v>
      </c>
      <c r="AI12" s="29" t="str">
        <f t="shared" si="0"/>
        <v>DNP</v>
      </c>
    </row>
    <row r="13" spans="1:35" x14ac:dyDescent="0.25">
      <c r="A13" s="3">
        <f t="shared" si="1"/>
        <v>2023</v>
      </c>
      <c r="B13" s="11">
        <f t="shared" si="2"/>
        <v>1</v>
      </c>
      <c r="C13" s="11" t="str">
        <f>VLOOKUP($B13,'FIXTURES INPUT'!$A$4:$H$41,2,FALSE)</f>
        <v>Wk01</v>
      </c>
      <c r="D13" s="13" t="str">
        <f>VLOOKUP($B13,'FIXTURES INPUT'!$A$4:$H$41,3,FALSE)</f>
        <v>Sat</v>
      </c>
      <c r="E13" s="14">
        <f>VLOOKUP($B13,'FIXTURES INPUT'!$A$4:$H$41,4,FALSE)</f>
        <v>45031</v>
      </c>
      <c r="F13" s="4" t="str">
        <f>VLOOKUP($B13,'FIXTURES INPUT'!$A$4:$H$41,6,FALSE)</f>
        <v>Chappel</v>
      </c>
      <c r="G13" s="13" t="str">
        <f>VLOOKUP($B13,'FIXTURES INPUT'!$A$4:$H$41,7,FALSE)</f>
        <v>Home</v>
      </c>
      <c r="H13" s="13" t="str">
        <f>VLOOKUP($B13,'FIXTURES INPUT'!$A$4:$H$41,8,FALSE)</f>
        <v>Cancelled</v>
      </c>
      <c r="I13" s="13">
        <f t="shared" si="3"/>
        <v>10</v>
      </c>
      <c r="J13" s="4" t="str">
        <f>VLOOKUP($I13,LISTS!$A$2:$B$39,2,FALSE)</f>
        <v>Chown</v>
      </c>
      <c r="K13" s="32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X13" s="13">
        <f>(IF($K13="No",0,VLOOKUP(X$3,LISTS!$M$2:$N$21,2,FALSE)*L13))*VLOOKUP($H13,LISTS!$G$2:$H$10,2,FALSE)</f>
        <v>0</v>
      </c>
      <c r="Y13" s="13">
        <f>(IF($K13="No",0,VLOOKUP(Y$3,LISTS!$M$2:$N$21,2,FALSE)*M13))*VLOOKUP($H13,LISTS!$G$2:$H$10,2,FALSE)</f>
        <v>0</v>
      </c>
      <c r="Z13" s="13">
        <f>(IF($K13="No",0,VLOOKUP(Z$3,LISTS!$M$2:$N$21,2,FALSE)*N13))*VLOOKUP($H13,LISTS!$G$2:$H$10,2,FALSE)</f>
        <v>0</v>
      </c>
      <c r="AA13" s="13">
        <f>(IF($K13="No",0,VLOOKUP(AA$3,LISTS!$M$2:$N$21,2,FALSE)*O13))*VLOOKUP($H13,LISTS!$G$2:$H$10,2,FALSE)</f>
        <v>0</v>
      </c>
      <c r="AB13" s="13">
        <f>(IF($K13="No",0,VLOOKUP(AB$3,LISTS!$M$2:$N$21,2,FALSE)*P13))*VLOOKUP($H13,LISTS!$G$2:$H$10,2,FALSE)</f>
        <v>0</v>
      </c>
      <c r="AC13" s="13">
        <f>(IF($K13="No",0,VLOOKUP(AC$3,LISTS!$M$2:$N$21,2,FALSE)*IF(Q13="YES",1,0)))*VLOOKUP($H13,LISTS!$G$2:$H$10,2,FALSE)</f>
        <v>0</v>
      </c>
      <c r="AD13" s="13">
        <f>(IF($K13="No",0,VLOOKUP(AD$3,LISTS!$M$2:$N$21,2,FALSE)*IF(R13="YES",1,0)))*VLOOKUP($H13,LISTS!$G$2:$H$10,2,FALSE)</f>
        <v>0</v>
      </c>
      <c r="AE13" s="13">
        <f>(IF($K13="No",0,VLOOKUP(AE$3,LISTS!$M$2:$N$21,2,FALSE)*IF(S13="YES",1,0)))*VLOOKUP($H13,LISTS!$G$2:$H$10,2,FALSE)</f>
        <v>0</v>
      </c>
      <c r="AF13" s="13">
        <f>(IF($K13="No",0,VLOOKUP(AF$3,LISTS!$M$2:$N$21,2,FALSE)*IF(T13="YES",1,0)))*VLOOKUP($H13,LISTS!$G$2:$H$10,2,FALSE)</f>
        <v>0</v>
      </c>
      <c r="AG13" s="13">
        <f>(IF($K13="No",0,VLOOKUP(AG$3,LISTS!$M$2:$N$21,2,FALSE)*IF(U13="YES",1,0)))*VLOOKUP($H13,LISTS!$G$2:$H$10,2,FALSE)</f>
        <v>0</v>
      </c>
      <c r="AH13" s="13">
        <f>(IF($K13="No",0,VLOOKUP(AH$3,LISTS!$M$2:$N$21,2,FALSE)*IF(V13="YES",1,0)))*VLOOKUP($H13,LISTS!$G$2:$H$10,2,FALSE)</f>
        <v>0</v>
      </c>
      <c r="AI13" s="29" t="str">
        <f t="shared" si="0"/>
        <v>DNP</v>
      </c>
    </row>
    <row r="14" spans="1:35" x14ac:dyDescent="0.25">
      <c r="A14" s="3">
        <f t="shared" si="1"/>
        <v>2023</v>
      </c>
      <c r="B14" s="11">
        <f t="shared" si="2"/>
        <v>1</v>
      </c>
      <c r="C14" s="11" t="str">
        <f>VLOOKUP($B14,'FIXTURES INPUT'!$A$4:$H$41,2,FALSE)</f>
        <v>Wk01</v>
      </c>
      <c r="D14" s="13" t="str">
        <f>VLOOKUP($B14,'FIXTURES INPUT'!$A$4:$H$41,3,FALSE)</f>
        <v>Sat</v>
      </c>
      <c r="E14" s="14">
        <f>VLOOKUP($B14,'FIXTURES INPUT'!$A$4:$H$41,4,FALSE)</f>
        <v>45031</v>
      </c>
      <c r="F14" s="4" t="str">
        <f>VLOOKUP($B14,'FIXTURES INPUT'!$A$4:$H$41,6,FALSE)</f>
        <v>Chappel</v>
      </c>
      <c r="G14" s="13" t="str">
        <f>VLOOKUP($B14,'FIXTURES INPUT'!$A$4:$H$41,7,FALSE)</f>
        <v>Home</v>
      </c>
      <c r="H14" s="13" t="str">
        <f>VLOOKUP($B14,'FIXTURES INPUT'!$A$4:$H$41,8,FALSE)</f>
        <v>Cancelled</v>
      </c>
      <c r="I14" s="13">
        <f t="shared" si="3"/>
        <v>11</v>
      </c>
      <c r="J14" s="4" t="str">
        <f>VLOOKUP($I14,LISTS!$A$2:$B$39,2,FALSE)</f>
        <v>Minndo</v>
      </c>
      <c r="K14" s="32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X14" s="13">
        <f>(IF($K14="No",0,VLOOKUP(X$3,LISTS!$M$2:$N$21,2,FALSE)*L14))*VLOOKUP($H14,LISTS!$G$2:$H$10,2,FALSE)</f>
        <v>0</v>
      </c>
      <c r="Y14" s="13">
        <f>(IF($K14="No",0,VLOOKUP(Y$3,LISTS!$M$2:$N$21,2,FALSE)*M14))*VLOOKUP($H14,LISTS!$G$2:$H$10,2,FALSE)</f>
        <v>0</v>
      </c>
      <c r="Z14" s="13">
        <f>(IF($K14="No",0,VLOOKUP(Z$3,LISTS!$M$2:$N$21,2,FALSE)*N14))*VLOOKUP($H14,LISTS!$G$2:$H$10,2,FALSE)</f>
        <v>0</v>
      </c>
      <c r="AA14" s="13">
        <f>(IF($K14="No",0,VLOOKUP(AA$3,LISTS!$M$2:$N$21,2,FALSE)*O14))*VLOOKUP($H14,LISTS!$G$2:$H$10,2,FALSE)</f>
        <v>0</v>
      </c>
      <c r="AB14" s="13">
        <f>(IF($K14="No",0,VLOOKUP(AB$3,LISTS!$M$2:$N$21,2,FALSE)*P14))*VLOOKUP($H14,LISTS!$G$2:$H$10,2,FALSE)</f>
        <v>0</v>
      </c>
      <c r="AC14" s="13">
        <f>(IF($K14="No",0,VLOOKUP(AC$3,LISTS!$M$2:$N$21,2,FALSE)*IF(Q14="YES",1,0)))*VLOOKUP($H14,LISTS!$G$2:$H$10,2,FALSE)</f>
        <v>0</v>
      </c>
      <c r="AD14" s="13">
        <f>(IF($K14="No",0,VLOOKUP(AD$3,LISTS!$M$2:$N$21,2,FALSE)*IF(R14="YES",1,0)))*VLOOKUP($H14,LISTS!$G$2:$H$10,2,FALSE)</f>
        <v>0</v>
      </c>
      <c r="AE14" s="13">
        <f>(IF($K14="No",0,VLOOKUP(AE$3,LISTS!$M$2:$N$21,2,FALSE)*IF(S14="YES",1,0)))*VLOOKUP($H14,LISTS!$G$2:$H$10,2,FALSE)</f>
        <v>0</v>
      </c>
      <c r="AF14" s="13">
        <f>(IF($K14="No",0,VLOOKUP(AF$3,LISTS!$M$2:$N$21,2,FALSE)*IF(T14="YES",1,0)))*VLOOKUP($H14,LISTS!$G$2:$H$10,2,FALSE)</f>
        <v>0</v>
      </c>
      <c r="AG14" s="13">
        <f>(IF($K14="No",0,VLOOKUP(AG$3,LISTS!$M$2:$N$21,2,FALSE)*IF(U14="YES",1,0)))*VLOOKUP($H14,LISTS!$G$2:$H$10,2,FALSE)</f>
        <v>0</v>
      </c>
      <c r="AH14" s="13">
        <f>(IF($K14="No",0,VLOOKUP(AH$3,LISTS!$M$2:$N$21,2,FALSE)*IF(V14="YES",1,0)))*VLOOKUP($H14,LISTS!$G$2:$H$10,2,FALSE)</f>
        <v>0</v>
      </c>
      <c r="AI14" s="29" t="str">
        <f t="shared" si="0"/>
        <v>DNP</v>
      </c>
    </row>
    <row r="15" spans="1:35" x14ac:dyDescent="0.25">
      <c r="A15" s="3">
        <f t="shared" si="1"/>
        <v>2023</v>
      </c>
      <c r="B15" s="11">
        <f t="shared" si="2"/>
        <v>1</v>
      </c>
      <c r="C15" s="11" t="str">
        <f>VLOOKUP($B15,'FIXTURES INPUT'!$A$4:$H$41,2,FALSE)</f>
        <v>Wk01</v>
      </c>
      <c r="D15" s="13" t="str">
        <f>VLOOKUP($B15,'FIXTURES INPUT'!$A$4:$H$41,3,FALSE)</f>
        <v>Sat</v>
      </c>
      <c r="E15" s="14">
        <f>VLOOKUP($B15,'FIXTURES INPUT'!$A$4:$H$41,4,FALSE)</f>
        <v>45031</v>
      </c>
      <c r="F15" s="4" t="str">
        <f>VLOOKUP($B15,'FIXTURES INPUT'!$A$4:$H$41,6,FALSE)</f>
        <v>Chappel</v>
      </c>
      <c r="G15" s="13" t="str">
        <f>VLOOKUP($B15,'FIXTURES INPUT'!$A$4:$H$41,7,FALSE)</f>
        <v>Home</v>
      </c>
      <c r="H15" s="13" t="str">
        <f>VLOOKUP($B15,'FIXTURES INPUT'!$A$4:$H$41,8,FALSE)</f>
        <v>Cancelled</v>
      </c>
      <c r="I15" s="13">
        <f t="shared" si="3"/>
        <v>12</v>
      </c>
      <c r="J15" s="4" t="str">
        <f>VLOOKUP($I15,LISTS!$A$2:$B$39,2,FALSE)</f>
        <v>Bevan Gordon</v>
      </c>
      <c r="K15" s="32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X15" s="13">
        <f>(IF($K15="No",0,VLOOKUP(X$3,LISTS!$M$2:$N$21,2,FALSE)*L15))*VLOOKUP($H15,LISTS!$G$2:$H$10,2,FALSE)</f>
        <v>0</v>
      </c>
      <c r="Y15" s="13">
        <f>(IF($K15="No",0,VLOOKUP(Y$3,LISTS!$M$2:$N$21,2,FALSE)*M15))*VLOOKUP($H15,LISTS!$G$2:$H$10,2,FALSE)</f>
        <v>0</v>
      </c>
      <c r="Z15" s="13">
        <f>(IF($K15="No",0,VLOOKUP(Z$3,LISTS!$M$2:$N$21,2,FALSE)*N15))*VLOOKUP($H15,LISTS!$G$2:$H$10,2,FALSE)</f>
        <v>0</v>
      </c>
      <c r="AA15" s="13">
        <f>(IF($K15="No",0,VLOOKUP(AA$3,LISTS!$M$2:$N$21,2,FALSE)*O15))*VLOOKUP($H15,LISTS!$G$2:$H$10,2,FALSE)</f>
        <v>0</v>
      </c>
      <c r="AB15" s="13">
        <f>(IF($K15="No",0,VLOOKUP(AB$3,LISTS!$M$2:$N$21,2,FALSE)*P15))*VLOOKUP($H15,LISTS!$G$2:$H$10,2,FALSE)</f>
        <v>0</v>
      </c>
      <c r="AC15" s="13">
        <f>(IF($K15="No",0,VLOOKUP(AC$3,LISTS!$M$2:$N$21,2,FALSE)*IF(Q15="YES",1,0)))*VLOOKUP($H15,LISTS!$G$2:$H$10,2,FALSE)</f>
        <v>0</v>
      </c>
      <c r="AD15" s="13">
        <f>(IF($K15="No",0,VLOOKUP(AD$3,LISTS!$M$2:$N$21,2,FALSE)*IF(R15="YES",1,0)))*VLOOKUP($H15,LISTS!$G$2:$H$10,2,FALSE)</f>
        <v>0</v>
      </c>
      <c r="AE15" s="13">
        <f>(IF($K15="No",0,VLOOKUP(AE$3,LISTS!$M$2:$N$21,2,FALSE)*IF(S15="YES",1,0)))*VLOOKUP($H15,LISTS!$G$2:$H$10,2,FALSE)</f>
        <v>0</v>
      </c>
      <c r="AF15" s="13">
        <f>(IF($K15="No",0,VLOOKUP(AF$3,LISTS!$M$2:$N$21,2,FALSE)*IF(T15="YES",1,0)))*VLOOKUP($H15,LISTS!$G$2:$H$10,2,FALSE)</f>
        <v>0</v>
      </c>
      <c r="AG15" s="13">
        <f>(IF($K15="No",0,VLOOKUP(AG$3,LISTS!$M$2:$N$21,2,FALSE)*IF(U15="YES",1,0)))*VLOOKUP($H15,LISTS!$G$2:$H$10,2,FALSE)</f>
        <v>0</v>
      </c>
      <c r="AH15" s="13">
        <f>(IF($K15="No",0,VLOOKUP(AH$3,LISTS!$M$2:$N$21,2,FALSE)*IF(V15="YES",1,0)))*VLOOKUP($H15,LISTS!$G$2:$H$10,2,FALSE)</f>
        <v>0</v>
      </c>
      <c r="AI15" s="29" t="str">
        <f t="shared" si="0"/>
        <v>DNP</v>
      </c>
    </row>
    <row r="16" spans="1:35" x14ac:dyDescent="0.25">
      <c r="A16" s="3">
        <f t="shared" si="1"/>
        <v>2023</v>
      </c>
      <c r="B16" s="11">
        <f t="shared" si="2"/>
        <v>1</v>
      </c>
      <c r="C16" s="11" t="str">
        <f>VLOOKUP($B16,'FIXTURES INPUT'!$A$4:$H$41,2,FALSE)</f>
        <v>Wk01</v>
      </c>
      <c r="D16" s="13" t="str">
        <f>VLOOKUP($B16,'FIXTURES INPUT'!$A$4:$H$41,3,FALSE)</f>
        <v>Sat</v>
      </c>
      <c r="E16" s="14">
        <f>VLOOKUP($B16,'FIXTURES INPUT'!$A$4:$H$41,4,FALSE)</f>
        <v>45031</v>
      </c>
      <c r="F16" s="4" t="str">
        <f>VLOOKUP($B16,'FIXTURES INPUT'!$A$4:$H$41,6,FALSE)</f>
        <v>Chappel</v>
      </c>
      <c r="G16" s="13" t="str">
        <f>VLOOKUP($B16,'FIXTURES INPUT'!$A$4:$H$41,7,FALSE)</f>
        <v>Home</v>
      </c>
      <c r="H16" s="13" t="str">
        <f>VLOOKUP($B16,'FIXTURES INPUT'!$A$4:$H$41,8,FALSE)</f>
        <v>Cancelled</v>
      </c>
      <c r="I16" s="13">
        <f t="shared" si="3"/>
        <v>13</v>
      </c>
      <c r="J16" s="4" t="str">
        <f>VLOOKUP($I16,LISTS!$A$2:$B$39,2,FALSE)</f>
        <v>Harry Armour</v>
      </c>
      <c r="K16" s="32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X16" s="13">
        <f>(IF($K16="No",0,VLOOKUP(X$3,LISTS!$M$2:$N$21,2,FALSE)*L16))*VLOOKUP($H16,LISTS!$G$2:$H$10,2,FALSE)</f>
        <v>0</v>
      </c>
      <c r="Y16" s="13">
        <f>(IF($K16="No",0,VLOOKUP(Y$3,LISTS!$M$2:$N$21,2,FALSE)*M16))*VLOOKUP($H16,LISTS!$G$2:$H$10,2,FALSE)</f>
        <v>0</v>
      </c>
      <c r="Z16" s="13">
        <f>(IF($K16="No",0,VLOOKUP(Z$3,LISTS!$M$2:$N$21,2,FALSE)*N16))*VLOOKUP($H16,LISTS!$G$2:$H$10,2,FALSE)</f>
        <v>0</v>
      </c>
      <c r="AA16" s="13">
        <f>(IF($K16="No",0,VLOOKUP(AA$3,LISTS!$M$2:$N$21,2,FALSE)*O16))*VLOOKUP($H16,LISTS!$G$2:$H$10,2,FALSE)</f>
        <v>0</v>
      </c>
      <c r="AB16" s="13">
        <f>(IF($K16="No",0,VLOOKUP(AB$3,LISTS!$M$2:$N$21,2,FALSE)*P16))*VLOOKUP($H16,LISTS!$G$2:$H$10,2,FALSE)</f>
        <v>0</v>
      </c>
      <c r="AC16" s="13">
        <f>(IF($K16="No",0,VLOOKUP(AC$3,LISTS!$M$2:$N$21,2,FALSE)*IF(Q16="YES",1,0)))*VLOOKUP($H16,LISTS!$G$2:$H$10,2,FALSE)</f>
        <v>0</v>
      </c>
      <c r="AD16" s="13">
        <f>(IF($K16="No",0,VLOOKUP(AD$3,LISTS!$M$2:$N$21,2,FALSE)*IF(R16="YES",1,0)))*VLOOKUP($H16,LISTS!$G$2:$H$10,2,FALSE)</f>
        <v>0</v>
      </c>
      <c r="AE16" s="13">
        <f>(IF($K16="No",0,VLOOKUP(AE$3,LISTS!$M$2:$N$21,2,FALSE)*IF(S16="YES",1,0)))*VLOOKUP($H16,LISTS!$G$2:$H$10,2,FALSE)</f>
        <v>0</v>
      </c>
      <c r="AF16" s="13">
        <f>(IF($K16="No",0,VLOOKUP(AF$3,LISTS!$M$2:$N$21,2,FALSE)*IF(T16="YES",1,0)))*VLOOKUP($H16,LISTS!$G$2:$H$10,2,FALSE)</f>
        <v>0</v>
      </c>
      <c r="AG16" s="13">
        <f>(IF($K16="No",0,VLOOKUP(AG$3,LISTS!$M$2:$N$21,2,FALSE)*IF(U16="YES",1,0)))*VLOOKUP($H16,LISTS!$G$2:$H$10,2,FALSE)</f>
        <v>0</v>
      </c>
      <c r="AH16" s="13">
        <f>(IF($K16="No",0,VLOOKUP(AH$3,LISTS!$M$2:$N$21,2,FALSE)*IF(V16="YES",1,0)))*VLOOKUP($H16,LISTS!$G$2:$H$10,2,FALSE)</f>
        <v>0</v>
      </c>
      <c r="AI16" s="29" t="str">
        <f t="shared" si="0"/>
        <v>DNP</v>
      </c>
    </row>
    <row r="17" spans="1:35" x14ac:dyDescent="0.25">
      <c r="A17" s="3">
        <f t="shared" si="1"/>
        <v>2023</v>
      </c>
      <c r="B17" s="11">
        <f t="shared" si="2"/>
        <v>1</v>
      </c>
      <c r="C17" s="11" t="str">
        <f>VLOOKUP($B17,'FIXTURES INPUT'!$A$4:$H$41,2,FALSE)</f>
        <v>Wk01</v>
      </c>
      <c r="D17" s="13" t="str">
        <f>VLOOKUP($B17,'FIXTURES INPUT'!$A$4:$H$41,3,FALSE)</f>
        <v>Sat</v>
      </c>
      <c r="E17" s="14">
        <f>VLOOKUP($B17,'FIXTURES INPUT'!$A$4:$H$41,4,FALSE)</f>
        <v>45031</v>
      </c>
      <c r="F17" s="4" t="str">
        <f>VLOOKUP($B17,'FIXTURES INPUT'!$A$4:$H$41,6,FALSE)</f>
        <v>Chappel</v>
      </c>
      <c r="G17" s="13" t="str">
        <f>VLOOKUP($B17,'FIXTURES INPUT'!$A$4:$H$41,7,FALSE)</f>
        <v>Home</v>
      </c>
      <c r="H17" s="13" t="str">
        <f>VLOOKUP($B17,'FIXTURES INPUT'!$A$4:$H$41,8,FALSE)</f>
        <v>Cancelled</v>
      </c>
      <c r="I17" s="13">
        <f t="shared" si="3"/>
        <v>14</v>
      </c>
      <c r="J17" s="4" t="str">
        <f>VLOOKUP($I17,LISTS!$A$2:$B$39,2,FALSE)</f>
        <v>KP</v>
      </c>
      <c r="K17" s="32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X17" s="13">
        <f>(IF($K17="No",0,VLOOKUP(X$3,LISTS!$M$2:$N$21,2,FALSE)*L17))*VLOOKUP($H17,LISTS!$G$2:$H$10,2,FALSE)</f>
        <v>0</v>
      </c>
      <c r="Y17" s="13">
        <f>(IF($K17="No",0,VLOOKUP(Y$3,LISTS!$M$2:$N$21,2,FALSE)*M17))*VLOOKUP($H17,LISTS!$G$2:$H$10,2,FALSE)</f>
        <v>0</v>
      </c>
      <c r="Z17" s="13">
        <f>(IF($K17="No",0,VLOOKUP(Z$3,LISTS!$M$2:$N$21,2,FALSE)*N17))*VLOOKUP($H17,LISTS!$G$2:$H$10,2,FALSE)</f>
        <v>0</v>
      </c>
      <c r="AA17" s="13">
        <f>(IF($K17="No",0,VLOOKUP(AA$3,LISTS!$M$2:$N$21,2,FALSE)*O17))*VLOOKUP($H17,LISTS!$G$2:$H$10,2,FALSE)</f>
        <v>0</v>
      </c>
      <c r="AB17" s="13">
        <f>(IF($K17="No",0,VLOOKUP(AB$3,LISTS!$M$2:$N$21,2,FALSE)*P17))*VLOOKUP($H17,LISTS!$G$2:$H$10,2,FALSE)</f>
        <v>0</v>
      </c>
      <c r="AC17" s="13">
        <f>(IF($K17="No",0,VLOOKUP(AC$3,LISTS!$M$2:$N$21,2,FALSE)*IF(Q17="YES",1,0)))*VLOOKUP($H17,LISTS!$G$2:$H$10,2,FALSE)</f>
        <v>0</v>
      </c>
      <c r="AD17" s="13">
        <f>(IF($K17="No",0,VLOOKUP(AD$3,LISTS!$M$2:$N$21,2,FALSE)*IF(R17="YES",1,0)))*VLOOKUP($H17,LISTS!$G$2:$H$10,2,FALSE)</f>
        <v>0</v>
      </c>
      <c r="AE17" s="13">
        <f>(IF($K17="No",0,VLOOKUP(AE$3,LISTS!$M$2:$N$21,2,FALSE)*IF(S17="YES",1,0)))*VLOOKUP($H17,LISTS!$G$2:$H$10,2,FALSE)</f>
        <v>0</v>
      </c>
      <c r="AF17" s="13">
        <f>(IF($K17="No",0,VLOOKUP(AF$3,LISTS!$M$2:$N$21,2,FALSE)*IF(T17="YES",1,0)))*VLOOKUP($H17,LISTS!$G$2:$H$10,2,FALSE)</f>
        <v>0</v>
      </c>
      <c r="AG17" s="13">
        <f>(IF($K17="No",0,VLOOKUP(AG$3,LISTS!$M$2:$N$21,2,FALSE)*IF(U17="YES",1,0)))*VLOOKUP($H17,LISTS!$G$2:$H$10,2,FALSE)</f>
        <v>0</v>
      </c>
      <c r="AH17" s="13">
        <f>(IF($K17="No",0,VLOOKUP(AH$3,LISTS!$M$2:$N$21,2,FALSE)*IF(V17="YES",1,0)))*VLOOKUP($H17,LISTS!$G$2:$H$10,2,FALSE)</f>
        <v>0</v>
      </c>
      <c r="AI17" s="29" t="str">
        <f t="shared" si="0"/>
        <v>DNP</v>
      </c>
    </row>
    <row r="18" spans="1:35" x14ac:dyDescent="0.25">
      <c r="A18" s="3">
        <f t="shared" si="1"/>
        <v>2023</v>
      </c>
      <c r="B18" s="11">
        <f t="shared" si="2"/>
        <v>1</v>
      </c>
      <c r="C18" s="11" t="str">
        <f>VLOOKUP($B18,'FIXTURES INPUT'!$A$4:$H$41,2,FALSE)</f>
        <v>Wk01</v>
      </c>
      <c r="D18" s="13" t="str">
        <f>VLOOKUP($B18,'FIXTURES INPUT'!$A$4:$H$41,3,FALSE)</f>
        <v>Sat</v>
      </c>
      <c r="E18" s="14">
        <f>VLOOKUP($B18,'FIXTURES INPUT'!$A$4:$H$41,4,FALSE)</f>
        <v>45031</v>
      </c>
      <c r="F18" s="4" t="str">
        <f>VLOOKUP($B18,'FIXTURES INPUT'!$A$4:$H$41,6,FALSE)</f>
        <v>Chappel</v>
      </c>
      <c r="G18" s="13" t="str">
        <f>VLOOKUP($B18,'FIXTURES INPUT'!$A$4:$H$41,7,FALSE)</f>
        <v>Home</v>
      </c>
      <c r="H18" s="13" t="str">
        <f>VLOOKUP($B18,'FIXTURES INPUT'!$A$4:$H$41,8,FALSE)</f>
        <v>Cancelled</v>
      </c>
      <c r="I18" s="13">
        <f t="shared" si="3"/>
        <v>15</v>
      </c>
      <c r="J18" s="4" t="str">
        <f>VLOOKUP($I18,LISTS!$A$2:$B$39,2,FALSE)</f>
        <v>Will Stacey</v>
      </c>
      <c r="K18" s="32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X18" s="13">
        <f>(IF($K18="No",0,VLOOKUP(X$3,LISTS!$M$2:$N$21,2,FALSE)*L18))*VLOOKUP($H18,LISTS!$G$2:$H$10,2,FALSE)</f>
        <v>0</v>
      </c>
      <c r="Y18" s="13">
        <f>(IF($K18="No",0,VLOOKUP(Y$3,LISTS!$M$2:$N$21,2,FALSE)*M18))*VLOOKUP($H18,LISTS!$G$2:$H$10,2,FALSE)</f>
        <v>0</v>
      </c>
      <c r="Z18" s="13">
        <f>(IF($K18="No",0,VLOOKUP(Z$3,LISTS!$M$2:$N$21,2,FALSE)*N18))*VLOOKUP($H18,LISTS!$G$2:$H$10,2,FALSE)</f>
        <v>0</v>
      </c>
      <c r="AA18" s="13">
        <f>(IF($K18="No",0,VLOOKUP(AA$3,LISTS!$M$2:$N$21,2,FALSE)*O18))*VLOOKUP($H18,LISTS!$G$2:$H$10,2,FALSE)</f>
        <v>0</v>
      </c>
      <c r="AB18" s="13">
        <f>(IF($K18="No",0,VLOOKUP(AB$3,LISTS!$M$2:$N$21,2,FALSE)*P18))*VLOOKUP($H18,LISTS!$G$2:$H$10,2,FALSE)</f>
        <v>0</v>
      </c>
      <c r="AC18" s="13">
        <f>(IF($K18="No",0,VLOOKUP(AC$3,LISTS!$M$2:$N$21,2,FALSE)*IF(Q18="YES",1,0)))*VLOOKUP($H18,LISTS!$G$2:$H$10,2,FALSE)</f>
        <v>0</v>
      </c>
      <c r="AD18" s="13">
        <f>(IF($K18="No",0,VLOOKUP(AD$3,LISTS!$M$2:$N$21,2,FALSE)*IF(R18="YES",1,0)))*VLOOKUP($H18,LISTS!$G$2:$H$10,2,FALSE)</f>
        <v>0</v>
      </c>
      <c r="AE18" s="13">
        <f>(IF($K18="No",0,VLOOKUP(AE$3,LISTS!$M$2:$N$21,2,FALSE)*IF(S18="YES",1,0)))*VLOOKUP($H18,LISTS!$G$2:$H$10,2,FALSE)</f>
        <v>0</v>
      </c>
      <c r="AF18" s="13">
        <f>(IF($K18="No",0,VLOOKUP(AF$3,LISTS!$M$2:$N$21,2,FALSE)*IF(T18="YES",1,0)))*VLOOKUP($H18,LISTS!$G$2:$H$10,2,FALSE)</f>
        <v>0</v>
      </c>
      <c r="AG18" s="13">
        <f>(IF($K18="No",0,VLOOKUP(AG$3,LISTS!$M$2:$N$21,2,FALSE)*IF(U18="YES",1,0)))*VLOOKUP($H18,LISTS!$G$2:$H$10,2,FALSE)</f>
        <v>0</v>
      </c>
      <c r="AH18" s="13">
        <f>(IF($K18="No",0,VLOOKUP(AH$3,LISTS!$M$2:$N$21,2,FALSE)*IF(V18="YES",1,0)))*VLOOKUP($H18,LISTS!$G$2:$H$10,2,FALSE)</f>
        <v>0</v>
      </c>
      <c r="AI18" s="29" t="str">
        <f t="shared" si="0"/>
        <v>DNP</v>
      </c>
    </row>
    <row r="19" spans="1:35" x14ac:dyDescent="0.25">
      <c r="A19" s="3">
        <f t="shared" si="1"/>
        <v>2023</v>
      </c>
      <c r="B19" s="11">
        <f t="shared" si="2"/>
        <v>1</v>
      </c>
      <c r="C19" s="11" t="str">
        <f>VLOOKUP($B19,'FIXTURES INPUT'!$A$4:$H$41,2,FALSE)</f>
        <v>Wk01</v>
      </c>
      <c r="D19" s="13" t="str">
        <f>VLOOKUP($B19,'FIXTURES INPUT'!$A$4:$H$41,3,FALSE)</f>
        <v>Sat</v>
      </c>
      <c r="E19" s="14">
        <f>VLOOKUP($B19,'FIXTURES INPUT'!$A$4:$H$41,4,FALSE)</f>
        <v>45031</v>
      </c>
      <c r="F19" s="4" t="str">
        <f>VLOOKUP($B19,'FIXTURES INPUT'!$A$4:$H$41,6,FALSE)</f>
        <v>Chappel</v>
      </c>
      <c r="G19" s="13" t="str">
        <f>VLOOKUP($B19,'FIXTURES INPUT'!$A$4:$H$41,7,FALSE)</f>
        <v>Home</v>
      </c>
      <c r="H19" s="13" t="str">
        <f>VLOOKUP($B19,'FIXTURES INPUT'!$A$4:$H$41,8,FALSE)</f>
        <v>Cancelled</v>
      </c>
      <c r="I19" s="13">
        <f t="shared" si="3"/>
        <v>16</v>
      </c>
      <c r="J19" s="4" t="str">
        <f>VLOOKUP($I19,LISTS!$A$2:$B$39,2,FALSE)</f>
        <v>Barry</v>
      </c>
      <c r="K19" s="32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X19" s="13">
        <f>(IF($K19="No",0,VLOOKUP(X$3,LISTS!$M$2:$N$21,2,FALSE)*L19))*VLOOKUP($H19,LISTS!$G$2:$H$10,2,FALSE)</f>
        <v>0</v>
      </c>
      <c r="Y19" s="13">
        <f>(IF($K19="No",0,VLOOKUP(Y$3,LISTS!$M$2:$N$21,2,FALSE)*M19))*VLOOKUP($H19,LISTS!$G$2:$H$10,2,FALSE)</f>
        <v>0</v>
      </c>
      <c r="Z19" s="13">
        <f>(IF($K19="No",0,VLOOKUP(Z$3,LISTS!$M$2:$N$21,2,FALSE)*N19))*VLOOKUP($H19,LISTS!$G$2:$H$10,2,FALSE)</f>
        <v>0</v>
      </c>
      <c r="AA19" s="13">
        <f>(IF($K19="No",0,VLOOKUP(AA$3,LISTS!$M$2:$N$21,2,FALSE)*O19))*VLOOKUP($H19,LISTS!$G$2:$H$10,2,FALSE)</f>
        <v>0</v>
      </c>
      <c r="AB19" s="13">
        <f>(IF($K19="No",0,VLOOKUP(AB$3,LISTS!$M$2:$N$21,2,FALSE)*P19))*VLOOKUP($H19,LISTS!$G$2:$H$10,2,FALSE)</f>
        <v>0</v>
      </c>
      <c r="AC19" s="13">
        <f>(IF($K19="No",0,VLOOKUP(AC$3,LISTS!$M$2:$N$21,2,FALSE)*IF(Q19="YES",1,0)))*VLOOKUP($H19,LISTS!$G$2:$H$10,2,FALSE)</f>
        <v>0</v>
      </c>
      <c r="AD19" s="13">
        <f>(IF($K19="No",0,VLOOKUP(AD$3,LISTS!$M$2:$N$21,2,FALSE)*IF(R19="YES",1,0)))*VLOOKUP($H19,LISTS!$G$2:$H$10,2,FALSE)</f>
        <v>0</v>
      </c>
      <c r="AE19" s="13">
        <f>(IF($K19="No",0,VLOOKUP(AE$3,LISTS!$M$2:$N$21,2,FALSE)*IF(S19="YES",1,0)))*VLOOKUP($H19,LISTS!$G$2:$H$10,2,FALSE)</f>
        <v>0</v>
      </c>
      <c r="AF19" s="13">
        <f>(IF($K19="No",0,VLOOKUP(AF$3,LISTS!$M$2:$N$21,2,FALSE)*IF(T19="YES",1,0)))*VLOOKUP($H19,LISTS!$G$2:$H$10,2,FALSE)</f>
        <v>0</v>
      </c>
      <c r="AG19" s="13">
        <f>(IF($K19="No",0,VLOOKUP(AG$3,LISTS!$M$2:$N$21,2,FALSE)*IF(U19="YES",1,0)))*VLOOKUP($H19,LISTS!$G$2:$H$10,2,FALSE)</f>
        <v>0</v>
      </c>
      <c r="AH19" s="13">
        <f>(IF($K19="No",0,VLOOKUP(AH$3,LISTS!$M$2:$N$21,2,FALSE)*IF(V19="YES",1,0)))*VLOOKUP($H19,LISTS!$G$2:$H$10,2,FALSE)</f>
        <v>0</v>
      </c>
      <c r="AI19" s="29" t="str">
        <f t="shared" si="0"/>
        <v>DNP</v>
      </c>
    </row>
    <row r="20" spans="1:35" x14ac:dyDescent="0.25">
      <c r="A20" s="3">
        <f t="shared" si="1"/>
        <v>2023</v>
      </c>
      <c r="B20" s="11">
        <f t="shared" si="2"/>
        <v>1</v>
      </c>
      <c r="C20" s="11" t="str">
        <f>VLOOKUP($B20,'FIXTURES INPUT'!$A$4:$H$41,2,FALSE)</f>
        <v>Wk01</v>
      </c>
      <c r="D20" s="13" t="str">
        <f>VLOOKUP($B20,'FIXTURES INPUT'!$A$4:$H$41,3,FALSE)</f>
        <v>Sat</v>
      </c>
      <c r="E20" s="14">
        <f>VLOOKUP($B20,'FIXTURES INPUT'!$A$4:$H$41,4,FALSE)</f>
        <v>45031</v>
      </c>
      <c r="F20" s="4" t="str">
        <f>VLOOKUP($B20,'FIXTURES INPUT'!$A$4:$H$41,6,FALSE)</f>
        <v>Chappel</v>
      </c>
      <c r="G20" s="13" t="str">
        <f>VLOOKUP($B20,'FIXTURES INPUT'!$A$4:$H$41,7,FALSE)</f>
        <v>Home</v>
      </c>
      <c r="H20" s="13" t="str">
        <f>VLOOKUP($B20,'FIXTURES INPUT'!$A$4:$H$41,8,FALSE)</f>
        <v>Cancelled</v>
      </c>
      <c r="I20" s="13">
        <f t="shared" si="3"/>
        <v>17</v>
      </c>
      <c r="J20" s="4" t="str">
        <f>VLOOKUP($I20,LISTS!$A$2:$B$39,2,FALSE)</f>
        <v>Rob Sherriff</v>
      </c>
      <c r="K20" s="32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X20" s="13">
        <f>(IF($K20="No",0,VLOOKUP(X$3,LISTS!$M$2:$N$21,2,FALSE)*L20))*VLOOKUP($H20,LISTS!$G$2:$H$10,2,FALSE)</f>
        <v>0</v>
      </c>
      <c r="Y20" s="13">
        <f>(IF($K20="No",0,VLOOKUP(Y$3,LISTS!$M$2:$N$21,2,FALSE)*M20))*VLOOKUP($H20,LISTS!$G$2:$H$10,2,FALSE)</f>
        <v>0</v>
      </c>
      <c r="Z20" s="13">
        <f>(IF($K20="No",0,VLOOKUP(Z$3,LISTS!$M$2:$N$21,2,FALSE)*N20))*VLOOKUP($H20,LISTS!$G$2:$H$10,2,FALSE)</f>
        <v>0</v>
      </c>
      <c r="AA20" s="13">
        <f>(IF($K20="No",0,VLOOKUP(AA$3,LISTS!$M$2:$N$21,2,FALSE)*O20))*VLOOKUP($H20,LISTS!$G$2:$H$10,2,FALSE)</f>
        <v>0</v>
      </c>
      <c r="AB20" s="13">
        <f>(IF($K20="No",0,VLOOKUP(AB$3,LISTS!$M$2:$N$21,2,FALSE)*P20))*VLOOKUP($H20,LISTS!$G$2:$H$10,2,FALSE)</f>
        <v>0</v>
      </c>
      <c r="AC20" s="13">
        <f>(IF($K20="No",0,VLOOKUP(AC$3,LISTS!$M$2:$N$21,2,FALSE)*IF(Q20="YES",1,0)))*VLOOKUP($H20,LISTS!$G$2:$H$10,2,FALSE)</f>
        <v>0</v>
      </c>
      <c r="AD20" s="13">
        <f>(IF($K20="No",0,VLOOKUP(AD$3,LISTS!$M$2:$N$21,2,FALSE)*IF(R20="YES",1,0)))*VLOOKUP($H20,LISTS!$G$2:$H$10,2,FALSE)</f>
        <v>0</v>
      </c>
      <c r="AE20" s="13">
        <f>(IF($K20="No",0,VLOOKUP(AE$3,LISTS!$M$2:$N$21,2,FALSE)*IF(S20="YES",1,0)))*VLOOKUP($H20,LISTS!$G$2:$H$10,2,FALSE)</f>
        <v>0</v>
      </c>
      <c r="AF20" s="13">
        <f>(IF($K20="No",0,VLOOKUP(AF$3,LISTS!$M$2:$N$21,2,FALSE)*IF(T20="YES",1,0)))*VLOOKUP($H20,LISTS!$G$2:$H$10,2,FALSE)</f>
        <v>0</v>
      </c>
      <c r="AG20" s="13">
        <f>(IF($K20="No",0,VLOOKUP(AG$3,LISTS!$M$2:$N$21,2,FALSE)*IF(U20="YES",1,0)))*VLOOKUP($H20,LISTS!$G$2:$H$10,2,FALSE)</f>
        <v>0</v>
      </c>
      <c r="AH20" s="13">
        <f>(IF($K20="No",0,VLOOKUP(AH$3,LISTS!$M$2:$N$21,2,FALSE)*IF(V20="YES",1,0)))*VLOOKUP($H20,LISTS!$G$2:$H$10,2,FALSE)</f>
        <v>0</v>
      </c>
      <c r="AI20" s="29" t="str">
        <f t="shared" si="0"/>
        <v>DNP</v>
      </c>
    </row>
    <row r="21" spans="1:35" x14ac:dyDescent="0.25">
      <c r="A21" s="3">
        <f t="shared" si="1"/>
        <v>2023</v>
      </c>
      <c r="B21" s="11">
        <f t="shared" si="2"/>
        <v>1</v>
      </c>
      <c r="C21" s="11" t="str">
        <f>VLOOKUP($B21,'FIXTURES INPUT'!$A$4:$H$41,2,FALSE)</f>
        <v>Wk01</v>
      </c>
      <c r="D21" s="13" t="str">
        <f>VLOOKUP($B21,'FIXTURES INPUT'!$A$4:$H$41,3,FALSE)</f>
        <v>Sat</v>
      </c>
      <c r="E21" s="14">
        <f>VLOOKUP($B21,'FIXTURES INPUT'!$A$4:$H$41,4,FALSE)</f>
        <v>45031</v>
      </c>
      <c r="F21" s="4" t="str">
        <f>VLOOKUP($B21,'FIXTURES INPUT'!$A$4:$H$41,6,FALSE)</f>
        <v>Chappel</v>
      </c>
      <c r="G21" s="13" t="str">
        <f>VLOOKUP($B21,'FIXTURES INPUT'!$A$4:$H$41,7,FALSE)</f>
        <v>Home</v>
      </c>
      <c r="H21" s="13" t="str">
        <f>VLOOKUP($B21,'FIXTURES INPUT'!$A$4:$H$41,8,FALSE)</f>
        <v>Cancelled</v>
      </c>
      <c r="I21" s="13">
        <f t="shared" si="3"/>
        <v>18</v>
      </c>
      <c r="J21" s="4" t="str">
        <f>VLOOKUP($I21,LISTS!$A$2:$B$39,2,FALSE)</f>
        <v>Gary Chenery</v>
      </c>
      <c r="K21" s="32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X21" s="13">
        <f>(IF($K21="No",0,VLOOKUP(X$3,LISTS!$M$2:$N$21,2,FALSE)*L21))*VLOOKUP($H21,LISTS!$G$2:$H$10,2,FALSE)</f>
        <v>0</v>
      </c>
      <c r="Y21" s="13">
        <f>(IF($K21="No",0,VLOOKUP(Y$3,LISTS!$M$2:$N$21,2,FALSE)*M21))*VLOOKUP($H21,LISTS!$G$2:$H$10,2,FALSE)</f>
        <v>0</v>
      </c>
      <c r="Z21" s="13">
        <f>(IF($K21="No",0,VLOOKUP(Z$3,LISTS!$M$2:$N$21,2,FALSE)*N21))*VLOOKUP($H21,LISTS!$G$2:$H$10,2,FALSE)</f>
        <v>0</v>
      </c>
      <c r="AA21" s="13">
        <f>(IF($K21="No",0,VLOOKUP(AA$3,LISTS!$M$2:$N$21,2,FALSE)*O21))*VLOOKUP($H21,LISTS!$G$2:$H$10,2,FALSE)</f>
        <v>0</v>
      </c>
      <c r="AB21" s="13">
        <f>(IF($K21="No",0,VLOOKUP(AB$3,LISTS!$M$2:$N$21,2,FALSE)*P21))*VLOOKUP($H21,LISTS!$G$2:$H$10,2,FALSE)</f>
        <v>0</v>
      </c>
      <c r="AC21" s="13">
        <f>(IF($K21="No",0,VLOOKUP(AC$3,LISTS!$M$2:$N$21,2,FALSE)*IF(Q21="YES",1,0)))*VLOOKUP($H21,LISTS!$G$2:$H$10,2,FALSE)</f>
        <v>0</v>
      </c>
      <c r="AD21" s="13">
        <f>(IF($K21="No",0,VLOOKUP(AD$3,LISTS!$M$2:$N$21,2,FALSE)*IF(R21="YES",1,0)))*VLOOKUP($H21,LISTS!$G$2:$H$10,2,FALSE)</f>
        <v>0</v>
      </c>
      <c r="AE21" s="13">
        <f>(IF($K21="No",0,VLOOKUP(AE$3,LISTS!$M$2:$N$21,2,FALSE)*IF(S21="YES",1,0)))*VLOOKUP($H21,LISTS!$G$2:$H$10,2,FALSE)</f>
        <v>0</v>
      </c>
      <c r="AF21" s="13">
        <f>(IF($K21="No",0,VLOOKUP(AF$3,LISTS!$M$2:$N$21,2,FALSE)*IF(T21="YES",1,0)))*VLOOKUP($H21,LISTS!$G$2:$H$10,2,FALSE)</f>
        <v>0</v>
      </c>
      <c r="AG21" s="13">
        <f>(IF($K21="No",0,VLOOKUP(AG$3,LISTS!$M$2:$N$21,2,FALSE)*IF(U21="YES",1,0)))*VLOOKUP($H21,LISTS!$G$2:$H$10,2,FALSE)</f>
        <v>0</v>
      </c>
      <c r="AH21" s="13">
        <f>(IF($K21="No",0,VLOOKUP(AH$3,LISTS!$M$2:$N$21,2,FALSE)*IF(V21="YES",1,0)))*VLOOKUP($H21,LISTS!$G$2:$H$10,2,FALSE)</f>
        <v>0</v>
      </c>
      <c r="AI21" s="29" t="str">
        <f t="shared" si="0"/>
        <v>DNP</v>
      </c>
    </row>
    <row r="22" spans="1:35" x14ac:dyDescent="0.25">
      <c r="A22" s="3">
        <f t="shared" si="1"/>
        <v>2023</v>
      </c>
      <c r="B22" s="11">
        <f t="shared" si="2"/>
        <v>1</v>
      </c>
      <c r="C22" s="11" t="str">
        <f>VLOOKUP($B22,'FIXTURES INPUT'!$A$4:$H$41,2,FALSE)</f>
        <v>Wk01</v>
      </c>
      <c r="D22" s="13" t="str">
        <f>VLOOKUP($B22,'FIXTURES INPUT'!$A$4:$H$41,3,FALSE)</f>
        <v>Sat</v>
      </c>
      <c r="E22" s="14">
        <f>VLOOKUP($B22,'FIXTURES INPUT'!$A$4:$H$41,4,FALSE)</f>
        <v>45031</v>
      </c>
      <c r="F22" s="4" t="str">
        <f>VLOOKUP($B22,'FIXTURES INPUT'!$A$4:$H$41,6,FALSE)</f>
        <v>Chappel</v>
      </c>
      <c r="G22" s="13" t="str">
        <f>VLOOKUP($B22,'FIXTURES INPUT'!$A$4:$H$41,7,FALSE)</f>
        <v>Home</v>
      </c>
      <c r="H22" s="13" t="str">
        <f>VLOOKUP($B22,'FIXTURES INPUT'!$A$4:$H$41,8,FALSE)</f>
        <v>Cancelled</v>
      </c>
      <c r="I22" s="13">
        <f t="shared" si="3"/>
        <v>19</v>
      </c>
      <c r="J22" s="4" t="str">
        <f>VLOOKUP($I22,LISTS!$A$2:$B$39,2,FALSE)</f>
        <v>Jack Cousins</v>
      </c>
      <c r="K22" s="32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X22" s="13">
        <f>(IF($K22="No",0,VLOOKUP(X$3,LISTS!$M$2:$N$21,2,FALSE)*L22))*VLOOKUP($H22,LISTS!$G$2:$H$10,2,FALSE)</f>
        <v>0</v>
      </c>
      <c r="Y22" s="13">
        <f>(IF($K22="No",0,VLOOKUP(Y$3,LISTS!$M$2:$N$21,2,FALSE)*M22))*VLOOKUP($H22,LISTS!$G$2:$H$10,2,FALSE)</f>
        <v>0</v>
      </c>
      <c r="Z22" s="13">
        <f>(IF($K22="No",0,VLOOKUP(Z$3,LISTS!$M$2:$N$21,2,FALSE)*N22))*VLOOKUP($H22,LISTS!$G$2:$H$10,2,FALSE)</f>
        <v>0</v>
      </c>
      <c r="AA22" s="13">
        <f>(IF($K22="No",0,VLOOKUP(AA$3,LISTS!$M$2:$N$21,2,FALSE)*O22))*VLOOKUP($H22,LISTS!$G$2:$H$10,2,FALSE)</f>
        <v>0</v>
      </c>
      <c r="AB22" s="13">
        <f>(IF($K22="No",0,VLOOKUP(AB$3,LISTS!$M$2:$N$21,2,FALSE)*P22))*VLOOKUP($H22,LISTS!$G$2:$H$10,2,FALSE)</f>
        <v>0</v>
      </c>
      <c r="AC22" s="13">
        <f>(IF($K22="No",0,VLOOKUP(AC$3,LISTS!$M$2:$N$21,2,FALSE)*IF(Q22="YES",1,0)))*VLOOKUP($H22,LISTS!$G$2:$H$10,2,FALSE)</f>
        <v>0</v>
      </c>
      <c r="AD22" s="13">
        <f>(IF($K22="No",0,VLOOKUP(AD$3,LISTS!$M$2:$N$21,2,FALSE)*IF(R22="YES",1,0)))*VLOOKUP($H22,LISTS!$G$2:$H$10,2,FALSE)</f>
        <v>0</v>
      </c>
      <c r="AE22" s="13">
        <f>(IF($K22="No",0,VLOOKUP(AE$3,LISTS!$M$2:$N$21,2,FALSE)*IF(S22="YES",1,0)))*VLOOKUP($H22,LISTS!$G$2:$H$10,2,FALSE)</f>
        <v>0</v>
      </c>
      <c r="AF22" s="13">
        <f>(IF($K22="No",0,VLOOKUP(AF$3,LISTS!$M$2:$N$21,2,FALSE)*IF(T22="YES",1,0)))*VLOOKUP($H22,LISTS!$G$2:$H$10,2,FALSE)</f>
        <v>0</v>
      </c>
      <c r="AG22" s="13">
        <f>(IF($K22="No",0,VLOOKUP(AG$3,LISTS!$M$2:$N$21,2,FALSE)*IF(U22="YES",1,0)))*VLOOKUP($H22,LISTS!$G$2:$H$10,2,FALSE)</f>
        <v>0</v>
      </c>
      <c r="AH22" s="13">
        <f>(IF($K22="No",0,VLOOKUP(AH$3,LISTS!$M$2:$N$21,2,FALSE)*IF(V22="YES",1,0)))*VLOOKUP($H22,LISTS!$G$2:$H$10,2,FALSE)</f>
        <v>0</v>
      </c>
      <c r="AI22" s="29" t="str">
        <f t="shared" si="0"/>
        <v>DNP</v>
      </c>
    </row>
    <row r="23" spans="1:35" x14ac:dyDescent="0.25">
      <c r="A23" s="3">
        <f t="shared" si="1"/>
        <v>2023</v>
      </c>
      <c r="B23" s="11">
        <f t="shared" si="2"/>
        <v>1</v>
      </c>
      <c r="C23" s="11" t="str">
        <f>VLOOKUP($B23,'FIXTURES INPUT'!$A$4:$H$41,2,FALSE)</f>
        <v>Wk01</v>
      </c>
      <c r="D23" s="13" t="str">
        <f>VLOOKUP($B23,'FIXTURES INPUT'!$A$4:$H$41,3,FALSE)</f>
        <v>Sat</v>
      </c>
      <c r="E23" s="14">
        <f>VLOOKUP($B23,'FIXTURES INPUT'!$A$4:$H$41,4,FALSE)</f>
        <v>45031</v>
      </c>
      <c r="F23" s="4" t="str">
        <f>VLOOKUP($B23,'FIXTURES INPUT'!$A$4:$H$41,6,FALSE)</f>
        <v>Chappel</v>
      </c>
      <c r="G23" s="13" t="str">
        <f>VLOOKUP($B23,'FIXTURES INPUT'!$A$4:$H$41,7,FALSE)</f>
        <v>Home</v>
      </c>
      <c r="H23" s="13" t="str">
        <f>VLOOKUP($B23,'FIXTURES INPUT'!$A$4:$H$41,8,FALSE)</f>
        <v>Cancelled</v>
      </c>
      <c r="I23" s="13">
        <f t="shared" si="3"/>
        <v>20</v>
      </c>
      <c r="J23" s="5" t="str">
        <f>VLOOKUP($I23,LISTS!$A$2:$B$39,2,FALSE)</f>
        <v>Stuart Pacey</v>
      </c>
      <c r="K23" s="32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X23" s="13">
        <f>(IF($K23="No",0,VLOOKUP(X$3,LISTS!$M$2:$N$21,2,FALSE)*L23))*VLOOKUP($H23,LISTS!$G$2:$H$10,2,FALSE)</f>
        <v>0</v>
      </c>
      <c r="Y23" s="13">
        <f>(IF($K23="No",0,VLOOKUP(Y$3,LISTS!$M$2:$N$21,2,FALSE)*M23))*VLOOKUP($H23,LISTS!$G$2:$H$10,2,FALSE)</f>
        <v>0</v>
      </c>
      <c r="Z23" s="13">
        <f>(IF($K23="No",0,VLOOKUP(Z$3,LISTS!$M$2:$N$21,2,FALSE)*N23))*VLOOKUP($H23,LISTS!$G$2:$H$10,2,FALSE)</f>
        <v>0</v>
      </c>
      <c r="AA23" s="13">
        <f>(IF($K23="No",0,VLOOKUP(AA$3,LISTS!$M$2:$N$21,2,FALSE)*O23))*VLOOKUP($H23,LISTS!$G$2:$H$10,2,FALSE)</f>
        <v>0</v>
      </c>
      <c r="AB23" s="13">
        <f>(IF($K23="No",0,VLOOKUP(AB$3,LISTS!$M$2:$N$21,2,FALSE)*P23))*VLOOKUP($H23,LISTS!$G$2:$H$10,2,FALSE)</f>
        <v>0</v>
      </c>
      <c r="AC23" s="13">
        <f>(IF($K23="No",0,VLOOKUP(AC$3,LISTS!$M$2:$N$21,2,FALSE)*IF(Q23="YES",1,0)))*VLOOKUP($H23,LISTS!$G$2:$H$10,2,FALSE)</f>
        <v>0</v>
      </c>
      <c r="AD23" s="13">
        <f>(IF($K23="No",0,VLOOKUP(AD$3,LISTS!$M$2:$N$21,2,FALSE)*IF(R23="YES",1,0)))*VLOOKUP($H23,LISTS!$G$2:$H$10,2,FALSE)</f>
        <v>0</v>
      </c>
      <c r="AE23" s="13">
        <f>(IF($K23="No",0,VLOOKUP(AE$3,LISTS!$M$2:$N$21,2,FALSE)*IF(S23="YES",1,0)))*VLOOKUP($H23,LISTS!$G$2:$H$10,2,FALSE)</f>
        <v>0</v>
      </c>
      <c r="AF23" s="13">
        <f>(IF($K23="No",0,VLOOKUP(AF$3,LISTS!$M$2:$N$21,2,FALSE)*IF(T23="YES",1,0)))*VLOOKUP($H23,LISTS!$G$2:$H$10,2,FALSE)</f>
        <v>0</v>
      </c>
      <c r="AG23" s="13">
        <f>(IF($K23="No",0,VLOOKUP(AG$3,LISTS!$M$2:$N$21,2,FALSE)*IF(U23="YES",1,0)))*VLOOKUP($H23,LISTS!$G$2:$H$10,2,FALSE)</f>
        <v>0</v>
      </c>
      <c r="AH23" s="13">
        <f>(IF($K23="No",0,VLOOKUP(AH$3,LISTS!$M$2:$N$21,2,FALSE)*IF(V23="YES",1,0)))*VLOOKUP($H23,LISTS!$G$2:$H$10,2,FALSE)</f>
        <v>0</v>
      </c>
      <c r="AI23" s="29" t="str">
        <f t="shared" si="0"/>
        <v>DNP</v>
      </c>
    </row>
    <row r="24" spans="1:35" x14ac:dyDescent="0.25">
      <c r="A24" s="3">
        <f t="shared" si="1"/>
        <v>2023</v>
      </c>
      <c r="B24" s="11">
        <f t="shared" si="2"/>
        <v>1</v>
      </c>
      <c r="C24" s="11" t="str">
        <f>VLOOKUP($B24,'FIXTURES INPUT'!$A$4:$H$41,2,FALSE)</f>
        <v>Wk01</v>
      </c>
      <c r="D24" s="13" t="str">
        <f>VLOOKUP($B24,'FIXTURES INPUT'!$A$4:$H$41,3,FALSE)</f>
        <v>Sat</v>
      </c>
      <c r="E24" s="14">
        <f>VLOOKUP($B24,'FIXTURES INPUT'!$A$4:$H$41,4,FALSE)</f>
        <v>45031</v>
      </c>
      <c r="F24" s="4" t="str">
        <f>VLOOKUP($B24,'FIXTURES INPUT'!$A$4:$H$41,6,FALSE)</f>
        <v>Chappel</v>
      </c>
      <c r="G24" s="13" t="str">
        <f>VLOOKUP($B24,'FIXTURES INPUT'!$A$4:$H$41,7,FALSE)</f>
        <v>Home</v>
      </c>
      <c r="H24" s="13" t="str">
        <f>VLOOKUP($B24,'FIXTURES INPUT'!$A$4:$H$41,8,FALSE)</f>
        <v>Cancelled</v>
      </c>
      <c r="I24" s="13">
        <f t="shared" si="3"/>
        <v>21</v>
      </c>
      <c r="J24" s="4" t="str">
        <f>VLOOKUP($I24,LISTS!$A$2:$B$39,2,FALSE)</f>
        <v>Additional 3</v>
      </c>
      <c r="K24" s="32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X24" s="13">
        <f>(IF($K24="No",0,VLOOKUP(X$3,LISTS!$M$2:$N$21,2,FALSE)*L24))*VLOOKUP($H24,LISTS!$G$2:$H$10,2,FALSE)</f>
        <v>0</v>
      </c>
      <c r="Y24" s="13">
        <f>(IF($K24="No",0,VLOOKUP(Y$3,LISTS!$M$2:$N$21,2,FALSE)*M24))*VLOOKUP($H24,LISTS!$G$2:$H$10,2,FALSE)</f>
        <v>0</v>
      </c>
      <c r="Z24" s="13">
        <f>(IF($K24="No",0,VLOOKUP(Z$3,LISTS!$M$2:$N$21,2,FALSE)*N24))*VLOOKUP($H24,LISTS!$G$2:$H$10,2,FALSE)</f>
        <v>0</v>
      </c>
      <c r="AA24" s="13">
        <f>(IF($K24="No",0,VLOOKUP(AA$3,LISTS!$M$2:$N$21,2,FALSE)*O24))*VLOOKUP($H24,LISTS!$G$2:$H$10,2,FALSE)</f>
        <v>0</v>
      </c>
      <c r="AB24" s="13">
        <f>(IF($K24="No",0,VLOOKUP(AB$3,LISTS!$M$2:$N$21,2,FALSE)*P24))*VLOOKUP($H24,LISTS!$G$2:$H$10,2,FALSE)</f>
        <v>0</v>
      </c>
      <c r="AC24" s="13">
        <f>(IF($K24="No",0,VLOOKUP(AC$3,LISTS!$M$2:$N$21,2,FALSE)*IF(Q24="YES",1,0)))*VLOOKUP($H24,LISTS!$G$2:$H$10,2,FALSE)</f>
        <v>0</v>
      </c>
      <c r="AD24" s="13">
        <f>(IF($K24="No",0,VLOOKUP(AD$3,LISTS!$M$2:$N$21,2,FALSE)*IF(R24="YES",1,0)))*VLOOKUP($H24,LISTS!$G$2:$H$10,2,FALSE)</f>
        <v>0</v>
      </c>
      <c r="AE24" s="13">
        <f>(IF($K24="No",0,VLOOKUP(AE$3,LISTS!$M$2:$N$21,2,FALSE)*IF(S24="YES",1,0)))*VLOOKUP($H24,LISTS!$G$2:$H$10,2,FALSE)</f>
        <v>0</v>
      </c>
      <c r="AF24" s="13">
        <f>(IF($K24="No",0,VLOOKUP(AF$3,LISTS!$M$2:$N$21,2,FALSE)*IF(T24="YES",1,0)))*VLOOKUP($H24,LISTS!$G$2:$H$10,2,FALSE)</f>
        <v>0</v>
      </c>
      <c r="AG24" s="13">
        <f>(IF($K24="No",0,VLOOKUP(AG$3,LISTS!$M$2:$N$21,2,FALSE)*IF(U24="YES",1,0)))*VLOOKUP($H24,LISTS!$G$2:$H$10,2,FALSE)</f>
        <v>0</v>
      </c>
      <c r="AH24" s="13">
        <f>(IF($K24="No",0,VLOOKUP(AH$3,LISTS!$M$2:$N$21,2,FALSE)*IF(V24="YES",1,0)))*VLOOKUP($H24,LISTS!$G$2:$H$10,2,FALSE)</f>
        <v>0</v>
      </c>
      <c r="AI24" s="29" t="str">
        <f t="shared" si="0"/>
        <v>DNP</v>
      </c>
    </row>
    <row r="25" spans="1:35" x14ac:dyDescent="0.25">
      <c r="A25" s="3">
        <f t="shared" si="1"/>
        <v>2023</v>
      </c>
      <c r="B25" s="11">
        <f t="shared" si="2"/>
        <v>1</v>
      </c>
      <c r="C25" s="11" t="str">
        <f>VLOOKUP($B25,'FIXTURES INPUT'!$A$4:$H$41,2,FALSE)</f>
        <v>Wk01</v>
      </c>
      <c r="D25" s="13" t="str">
        <f>VLOOKUP($B25,'FIXTURES INPUT'!$A$4:$H$41,3,FALSE)</f>
        <v>Sat</v>
      </c>
      <c r="E25" s="14">
        <f>VLOOKUP($B25,'FIXTURES INPUT'!$A$4:$H$41,4,FALSE)</f>
        <v>45031</v>
      </c>
      <c r="F25" s="4" t="str">
        <f>VLOOKUP($B25,'FIXTURES INPUT'!$A$4:$H$41,6,FALSE)</f>
        <v>Chappel</v>
      </c>
      <c r="G25" s="13" t="str">
        <f>VLOOKUP($B25,'FIXTURES INPUT'!$A$4:$H$41,7,FALSE)</f>
        <v>Home</v>
      </c>
      <c r="H25" s="13" t="str">
        <f>VLOOKUP($B25,'FIXTURES INPUT'!$A$4:$H$41,8,FALSE)</f>
        <v>Cancelled</v>
      </c>
      <c r="I25" s="13">
        <f t="shared" si="3"/>
        <v>22</v>
      </c>
      <c r="J25" s="4" t="str">
        <f>VLOOKUP($I25,LISTS!$A$2:$B$39,2,FALSE)</f>
        <v>Additional 4</v>
      </c>
      <c r="K25" s="32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X25" s="13">
        <f>(IF($K25="No",0,VLOOKUP(X$3,LISTS!$M$2:$N$21,2,FALSE)*L25))*VLOOKUP($H25,LISTS!$G$2:$H$10,2,FALSE)</f>
        <v>0</v>
      </c>
      <c r="Y25" s="13">
        <f>(IF($K25="No",0,VLOOKUP(Y$3,LISTS!$M$2:$N$21,2,FALSE)*M25))*VLOOKUP($H25,LISTS!$G$2:$H$10,2,FALSE)</f>
        <v>0</v>
      </c>
      <c r="Z25" s="13">
        <f>(IF($K25="No",0,VLOOKUP(Z$3,LISTS!$M$2:$N$21,2,FALSE)*N25))*VLOOKUP($H25,LISTS!$G$2:$H$10,2,FALSE)</f>
        <v>0</v>
      </c>
      <c r="AA25" s="13">
        <f>(IF($K25="No",0,VLOOKUP(AA$3,LISTS!$M$2:$N$21,2,FALSE)*O25))*VLOOKUP($H25,LISTS!$G$2:$H$10,2,FALSE)</f>
        <v>0</v>
      </c>
      <c r="AB25" s="13">
        <f>(IF($K25="No",0,VLOOKUP(AB$3,LISTS!$M$2:$N$21,2,FALSE)*P25))*VLOOKUP($H25,LISTS!$G$2:$H$10,2,FALSE)</f>
        <v>0</v>
      </c>
      <c r="AC25" s="13">
        <f>(IF($K25="No",0,VLOOKUP(AC$3,LISTS!$M$2:$N$21,2,FALSE)*IF(Q25="YES",1,0)))*VLOOKUP($H25,LISTS!$G$2:$H$10,2,FALSE)</f>
        <v>0</v>
      </c>
      <c r="AD25" s="13">
        <f>(IF($K25="No",0,VLOOKUP(AD$3,LISTS!$M$2:$N$21,2,FALSE)*IF(R25="YES",1,0)))*VLOOKUP($H25,LISTS!$G$2:$H$10,2,FALSE)</f>
        <v>0</v>
      </c>
      <c r="AE25" s="13">
        <f>(IF($K25="No",0,VLOOKUP(AE$3,LISTS!$M$2:$N$21,2,FALSE)*IF(S25="YES",1,0)))*VLOOKUP($H25,LISTS!$G$2:$H$10,2,FALSE)</f>
        <v>0</v>
      </c>
      <c r="AF25" s="13">
        <f>(IF($K25="No",0,VLOOKUP(AF$3,LISTS!$M$2:$N$21,2,FALSE)*IF(T25="YES",1,0)))*VLOOKUP($H25,LISTS!$G$2:$H$10,2,FALSE)</f>
        <v>0</v>
      </c>
      <c r="AG25" s="13">
        <f>(IF($K25="No",0,VLOOKUP(AG$3,LISTS!$M$2:$N$21,2,FALSE)*IF(U25="YES",1,0)))*VLOOKUP($H25,LISTS!$G$2:$H$10,2,FALSE)</f>
        <v>0</v>
      </c>
      <c r="AH25" s="13">
        <f>(IF($K25="No",0,VLOOKUP(AH$3,LISTS!$M$2:$N$21,2,FALSE)*IF(V25="YES",1,0)))*VLOOKUP($H25,LISTS!$G$2:$H$10,2,FALSE)</f>
        <v>0</v>
      </c>
      <c r="AI25" s="29" t="str">
        <f t="shared" si="0"/>
        <v>DNP</v>
      </c>
    </row>
    <row r="26" spans="1:35" x14ac:dyDescent="0.25">
      <c r="A26" s="3">
        <f t="shared" si="1"/>
        <v>2023</v>
      </c>
      <c r="B26" s="11">
        <f t="shared" si="2"/>
        <v>1</v>
      </c>
      <c r="C26" s="11" t="str">
        <f>VLOOKUP($B26,'FIXTURES INPUT'!$A$4:$H$41,2,FALSE)</f>
        <v>Wk01</v>
      </c>
      <c r="D26" s="13" t="str">
        <f>VLOOKUP($B26,'FIXTURES INPUT'!$A$4:$H$41,3,FALSE)</f>
        <v>Sat</v>
      </c>
      <c r="E26" s="14">
        <f>VLOOKUP($B26,'FIXTURES INPUT'!$A$4:$H$41,4,FALSE)</f>
        <v>45031</v>
      </c>
      <c r="F26" s="4" t="str">
        <f>VLOOKUP($B26,'FIXTURES INPUT'!$A$4:$H$41,6,FALSE)</f>
        <v>Chappel</v>
      </c>
      <c r="G26" s="13" t="str">
        <f>VLOOKUP($B26,'FIXTURES INPUT'!$A$4:$H$41,7,FALSE)</f>
        <v>Home</v>
      </c>
      <c r="H26" s="13" t="str">
        <f>VLOOKUP($B26,'FIXTURES INPUT'!$A$4:$H$41,8,FALSE)</f>
        <v>Cancelled</v>
      </c>
      <c r="I26" s="13">
        <f t="shared" si="3"/>
        <v>23</v>
      </c>
      <c r="J26" s="4" t="str">
        <f>VLOOKUP($I26,LISTS!$A$2:$B$39,2,FALSE)</f>
        <v>Additional 5</v>
      </c>
      <c r="K26" s="32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X26" s="13">
        <f>(IF($K26="No",0,VLOOKUP(X$3,LISTS!$M$2:$N$21,2,FALSE)*L26))*VLOOKUP($H26,LISTS!$G$2:$H$10,2,FALSE)</f>
        <v>0</v>
      </c>
      <c r="Y26" s="13">
        <f>(IF($K26="No",0,VLOOKUP(Y$3,LISTS!$M$2:$N$21,2,FALSE)*M26))*VLOOKUP($H26,LISTS!$G$2:$H$10,2,FALSE)</f>
        <v>0</v>
      </c>
      <c r="Z26" s="13">
        <f>(IF($K26="No",0,VLOOKUP(Z$3,LISTS!$M$2:$N$21,2,FALSE)*N26))*VLOOKUP($H26,LISTS!$G$2:$H$10,2,FALSE)</f>
        <v>0</v>
      </c>
      <c r="AA26" s="13">
        <f>(IF($K26="No",0,VLOOKUP(AA$3,LISTS!$M$2:$N$21,2,FALSE)*O26))*VLOOKUP($H26,LISTS!$G$2:$H$10,2,FALSE)</f>
        <v>0</v>
      </c>
      <c r="AB26" s="13">
        <f>(IF($K26="No",0,VLOOKUP(AB$3,LISTS!$M$2:$N$21,2,FALSE)*P26))*VLOOKUP($H26,LISTS!$G$2:$H$10,2,FALSE)</f>
        <v>0</v>
      </c>
      <c r="AC26" s="13">
        <f>(IF($K26="No",0,VLOOKUP(AC$3,LISTS!$M$2:$N$21,2,FALSE)*IF(Q26="YES",1,0)))*VLOOKUP($H26,LISTS!$G$2:$H$10,2,FALSE)</f>
        <v>0</v>
      </c>
      <c r="AD26" s="13">
        <f>(IF($K26="No",0,VLOOKUP(AD$3,LISTS!$M$2:$N$21,2,FALSE)*IF(R26="YES",1,0)))*VLOOKUP($H26,LISTS!$G$2:$H$10,2,FALSE)</f>
        <v>0</v>
      </c>
      <c r="AE26" s="13">
        <f>(IF($K26="No",0,VLOOKUP(AE$3,LISTS!$M$2:$N$21,2,FALSE)*IF(S26="YES",1,0)))*VLOOKUP($H26,LISTS!$G$2:$H$10,2,FALSE)</f>
        <v>0</v>
      </c>
      <c r="AF26" s="13">
        <f>(IF($K26="No",0,VLOOKUP(AF$3,LISTS!$M$2:$N$21,2,FALSE)*IF(T26="YES",1,0)))*VLOOKUP($H26,LISTS!$G$2:$H$10,2,FALSE)</f>
        <v>0</v>
      </c>
      <c r="AG26" s="13">
        <f>(IF($K26="No",0,VLOOKUP(AG$3,LISTS!$M$2:$N$21,2,FALSE)*IF(U26="YES",1,0)))*VLOOKUP($H26,LISTS!$G$2:$H$10,2,FALSE)</f>
        <v>0</v>
      </c>
      <c r="AH26" s="13">
        <f>(IF($K26="No",0,VLOOKUP(AH$3,LISTS!$M$2:$N$21,2,FALSE)*IF(V26="YES",1,0)))*VLOOKUP($H26,LISTS!$G$2:$H$10,2,FALSE)</f>
        <v>0</v>
      </c>
      <c r="AI26" s="29" t="str">
        <f t="shared" si="0"/>
        <v>DNP</v>
      </c>
    </row>
    <row r="27" spans="1:35" x14ac:dyDescent="0.25">
      <c r="A27" s="3">
        <f t="shared" si="1"/>
        <v>2023</v>
      </c>
      <c r="B27" s="11">
        <f t="shared" si="2"/>
        <v>1</v>
      </c>
      <c r="C27" s="11" t="str">
        <f>VLOOKUP($B27,'FIXTURES INPUT'!$A$4:$H$41,2,FALSE)</f>
        <v>Wk01</v>
      </c>
      <c r="D27" s="13" t="str">
        <f>VLOOKUP($B27,'FIXTURES INPUT'!$A$4:$H$41,3,FALSE)</f>
        <v>Sat</v>
      </c>
      <c r="E27" s="14">
        <f>VLOOKUP($B27,'FIXTURES INPUT'!$A$4:$H$41,4,FALSE)</f>
        <v>45031</v>
      </c>
      <c r="F27" s="4" t="str">
        <f>VLOOKUP($B27,'FIXTURES INPUT'!$A$4:$H$41,6,FALSE)</f>
        <v>Chappel</v>
      </c>
      <c r="G27" s="13" t="str">
        <f>VLOOKUP($B27,'FIXTURES INPUT'!$A$4:$H$41,7,FALSE)</f>
        <v>Home</v>
      </c>
      <c r="H27" s="13" t="str">
        <f>VLOOKUP($B27,'FIXTURES INPUT'!$A$4:$H$41,8,FALSE)</f>
        <v>Cancelled</v>
      </c>
      <c r="I27" s="13">
        <f t="shared" si="3"/>
        <v>24</v>
      </c>
      <c r="J27" s="4" t="str">
        <f>VLOOKUP($I27,LISTS!$A$2:$B$39,2,FALSE)</f>
        <v>Additional 6</v>
      </c>
      <c r="K27" s="32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X27" s="13">
        <f>(IF($K27="No",0,VLOOKUP(X$3,LISTS!$M$2:$N$21,2,FALSE)*L27))*VLOOKUP($H27,LISTS!$G$2:$H$10,2,FALSE)</f>
        <v>0</v>
      </c>
      <c r="Y27" s="13">
        <f>(IF($K27="No",0,VLOOKUP(Y$3,LISTS!$M$2:$N$21,2,FALSE)*M27))*VLOOKUP($H27,LISTS!$G$2:$H$10,2,FALSE)</f>
        <v>0</v>
      </c>
      <c r="Z27" s="13">
        <f>(IF($K27="No",0,VLOOKUP(Z$3,LISTS!$M$2:$N$21,2,FALSE)*N27))*VLOOKUP($H27,LISTS!$G$2:$H$10,2,FALSE)</f>
        <v>0</v>
      </c>
      <c r="AA27" s="13">
        <f>(IF($K27="No",0,VLOOKUP(AA$3,LISTS!$M$2:$N$21,2,FALSE)*O27))*VLOOKUP($H27,LISTS!$G$2:$H$10,2,FALSE)</f>
        <v>0</v>
      </c>
      <c r="AB27" s="13">
        <f>(IF($K27="No",0,VLOOKUP(AB$3,LISTS!$M$2:$N$21,2,FALSE)*P27))*VLOOKUP($H27,LISTS!$G$2:$H$10,2,FALSE)</f>
        <v>0</v>
      </c>
      <c r="AC27" s="13">
        <f>(IF($K27="No",0,VLOOKUP(AC$3,LISTS!$M$2:$N$21,2,FALSE)*IF(Q27="YES",1,0)))*VLOOKUP($H27,LISTS!$G$2:$H$10,2,FALSE)</f>
        <v>0</v>
      </c>
      <c r="AD27" s="13">
        <f>(IF($K27="No",0,VLOOKUP(AD$3,LISTS!$M$2:$N$21,2,FALSE)*IF(R27="YES",1,0)))*VLOOKUP($H27,LISTS!$G$2:$H$10,2,FALSE)</f>
        <v>0</v>
      </c>
      <c r="AE27" s="13">
        <f>(IF($K27="No",0,VLOOKUP(AE$3,LISTS!$M$2:$N$21,2,FALSE)*IF(S27="YES",1,0)))*VLOOKUP($H27,LISTS!$G$2:$H$10,2,FALSE)</f>
        <v>0</v>
      </c>
      <c r="AF27" s="13">
        <f>(IF($K27="No",0,VLOOKUP(AF$3,LISTS!$M$2:$N$21,2,FALSE)*IF(T27="YES",1,0)))*VLOOKUP($H27,LISTS!$G$2:$H$10,2,FALSE)</f>
        <v>0</v>
      </c>
      <c r="AG27" s="13">
        <f>(IF($K27="No",0,VLOOKUP(AG$3,LISTS!$M$2:$N$21,2,FALSE)*IF(U27="YES",1,0)))*VLOOKUP($H27,LISTS!$G$2:$H$10,2,FALSE)</f>
        <v>0</v>
      </c>
      <c r="AH27" s="13">
        <f>(IF($K27="No",0,VLOOKUP(AH$3,LISTS!$M$2:$N$21,2,FALSE)*IF(V27="YES",1,0)))*VLOOKUP($H27,LISTS!$G$2:$H$10,2,FALSE)</f>
        <v>0</v>
      </c>
      <c r="AI27" s="29" t="str">
        <f t="shared" si="0"/>
        <v>DNP</v>
      </c>
    </row>
    <row r="28" spans="1:35" x14ac:dyDescent="0.25">
      <c r="A28" s="3">
        <f t="shared" si="1"/>
        <v>2023</v>
      </c>
      <c r="B28" s="11">
        <f t="shared" si="2"/>
        <v>1</v>
      </c>
      <c r="C28" s="11" t="str">
        <f>VLOOKUP($B28,'FIXTURES INPUT'!$A$4:$H$41,2,FALSE)</f>
        <v>Wk01</v>
      </c>
      <c r="D28" s="13" t="str">
        <f>VLOOKUP($B28,'FIXTURES INPUT'!$A$4:$H$41,3,FALSE)</f>
        <v>Sat</v>
      </c>
      <c r="E28" s="14">
        <f>VLOOKUP($B28,'FIXTURES INPUT'!$A$4:$H$41,4,FALSE)</f>
        <v>45031</v>
      </c>
      <c r="F28" s="4" t="str">
        <f>VLOOKUP($B28,'FIXTURES INPUT'!$A$4:$H$41,6,FALSE)</f>
        <v>Chappel</v>
      </c>
      <c r="G28" s="13" t="str">
        <f>VLOOKUP($B28,'FIXTURES INPUT'!$A$4:$H$41,7,FALSE)</f>
        <v>Home</v>
      </c>
      <c r="H28" s="13" t="str">
        <f>VLOOKUP($B28,'FIXTURES INPUT'!$A$4:$H$41,8,FALSE)</f>
        <v>Cancelled</v>
      </c>
      <c r="I28" s="13">
        <f t="shared" si="3"/>
        <v>25</v>
      </c>
      <c r="J28" s="4" t="str">
        <f>VLOOKUP($I28,LISTS!$A$2:$B$39,2,FALSE)</f>
        <v>Additional 7</v>
      </c>
      <c r="K28" s="32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X28" s="13">
        <f>(IF($K28="No",0,VLOOKUP(X$3,LISTS!$M$2:$N$21,2,FALSE)*L28))*VLOOKUP($H28,LISTS!$G$2:$H$10,2,FALSE)</f>
        <v>0</v>
      </c>
      <c r="Y28" s="13">
        <f>(IF($K28="No",0,VLOOKUP(Y$3,LISTS!$M$2:$N$21,2,FALSE)*M28))*VLOOKUP($H28,LISTS!$G$2:$H$10,2,FALSE)</f>
        <v>0</v>
      </c>
      <c r="Z28" s="13">
        <f>(IF($K28="No",0,VLOOKUP(Z$3,LISTS!$M$2:$N$21,2,FALSE)*N28))*VLOOKUP($H28,LISTS!$G$2:$H$10,2,FALSE)</f>
        <v>0</v>
      </c>
      <c r="AA28" s="13">
        <f>(IF($K28="No",0,VLOOKUP(AA$3,LISTS!$M$2:$N$21,2,FALSE)*O28))*VLOOKUP($H28,LISTS!$G$2:$H$10,2,FALSE)</f>
        <v>0</v>
      </c>
      <c r="AB28" s="13">
        <f>(IF($K28="No",0,VLOOKUP(AB$3,LISTS!$M$2:$N$21,2,FALSE)*P28))*VLOOKUP($H28,LISTS!$G$2:$H$10,2,FALSE)</f>
        <v>0</v>
      </c>
      <c r="AC28" s="13">
        <f>(IF($K28="No",0,VLOOKUP(AC$3,LISTS!$M$2:$N$21,2,FALSE)*IF(Q28="YES",1,0)))*VLOOKUP($H28,LISTS!$G$2:$H$10,2,FALSE)</f>
        <v>0</v>
      </c>
      <c r="AD28" s="13">
        <f>(IF($K28="No",0,VLOOKUP(AD$3,LISTS!$M$2:$N$21,2,FALSE)*IF(R28="YES",1,0)))*VLOOKUP($H28,LISTS!$G$2:$H$10,2,FALSE)</f>
        <v>0</v>
      </c>
      <c r="AE28" s="13">
        <f>(IF($K28="No",0,VLOOKUP(AE$3,LISTS!$M$2:$N$21,2,FALSE)*IF(S28="YES",1,0)))*VLOOKUP($H28,LISTS!$G$2:$H$10,2,FALSE)</f>
        <v>0</v>
      </c>
      <c r="AF28" s="13">
        <f>(IF($K28="No",0,VLOOKUP(AF$3,LISTS!$M$2:$N$21,2,FALSE)*IF(T28="YES",1,0)))*VLOOKUP($H28,LISTS!$G$2:$H$10,2,FALSE)</f>
        <v>0</v>
      </c>
      <c r="AG28" s="13">
        <f>(IF($K28="No",0,VLOOKUP(AG$3,LISTS!$M$2:$N$21,2,FALSE)*IF(U28="YES",1,0)))*VLOOKUP($H28,LISTS!$G$2:$H$10,2,FALSE)</f>
        <v>0</v>
      </c>
      <c r="AH28" s="13">
        <f>(IF($K28="No",0,VLOOKUP(AH$3,LISTS!$M$2:$N$21,2,FALSE)*IF(V28="YES",1,0)))*VLOOKUP($H28,LISTS!$G$2:$H$10,2,FALSE)</f>
        <v>0</v>
      </c>
      <c r="AI28" s="29" t="str">
        <f t="shared" si="0"/>
        <v>DNP</v>
      </c>
    </row>
    <row r="29" spans="1:35" x14ac:dyDescent="0.25">
      <c r="A29" s="3">
        <f t="shared" si="1"/>
        <v>2023</v>
      </c>
      <c r="B29" s="11">
        <f t="shared" si="2"/>
        <v>1</v>
      </c>
      <c r="C29" s="11" t="str">
        <f>VLOOKUP($B29,'FIXTURES INPUT'!$A$4:$H$41,2,FALSE)</f>
        <v>Wk01</v>
      </c>
      <c r="D29" s="13" t="str">
        <f>VLOOKUP($B29,'FIXTURES INPUT'!$A$4:$H$41,3,FALSE)</f>
        <v>Sat</v>
      </c>
      <c r="E29" s="14">
        <f>VLOOKUP($B29,'FIXTURES INPUT'!$A$4:$H$41,4,FALSE)</f>
        <v>45031</v>
      </c>
      <c r="F29" s="4" t="str">
        <f>VLOOKUP($B29,'FIXTURES INPUT'!$A$4:$H$41,6,FALSE)</f>
        <v>Chappel</v>
      </c>
      <c r="G29" s="13" t="str">
        <f>VLOOKUP($B29,'FIXTURES INPUT'!$A$4:$H$41,7,FALSE)</f>
        <v>Home</v>
      </c>
      <c r="H29" s="13" t="str">
        <f>VLOOKUP($B29,'FIXTURES INPUT'!$A$4:$H$41,8,FALSE)</f>
        <v>Cancelled</v>
      </c>
      <c r="I29" s="13">
        <f t="shared" si="3"/>
        <v>26</v>
      </c>
      <c r="J29" s="4" t="str">
        <f>VLOOKUP($I29,LISTS!$A$2:$B$39,2,FALSE)</f>
        <v>Additional 8</v>
      </c>
      <c r="K29" s="32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X29" s="13">
        <f>(IF($K29="No",0,VLOOKUP(X$3,LISTS!$M$2:$N$21,2,FALSE)*L29))*VLOOKUP($H29,LISTS!$G$2:$H$10,2,FALSE)</f>
        <v>0</v>
      </c>
      <c r="Y29" s="13">
        <f>(IF($K29="No",0,VLOOKUP(Y$3,LISTS!$M$2:$N$21,2,FALSE)*M29))*VLOOKUP($H29,LISTS!$G$2:$H$10,2,FALSE)</f>
        <v>0</v>
      </c>
      <c r="Z29" s="13">
        <f>(IF($K29="No",0,VLOOKUP(Z$3,LISTS!$M$2:$N$21,2,FALSE)*N29))*VLOOKUP($H29,LISTS!$G$2:$H$10,2,FALSE)</f>
        <v>0</v>
      </c>
      <c r="AA29" s="13">
        <f>(IF($K29="No",0,VLOOKUP(AA$3,LISTS!$M$2:$N$21,2,FALSE)*O29))*VLOOKUP($H29,LISTS!$G$2:$H$10,2,FALSE)</f>
        <v>0</v>
      </c>
      <c r="AB29" s="13">
        <f>(IF($K29="No",0,VLOOKUP(AB$3,LISTS!$M$2:$N$21,2,FALSE)*P29))*VLOOKUP($H29,LISTS!$G$2:$H$10,2,FALSE)</f>
        <v>0</v>
      </c>
      <c r="AC29" s="13">
        <f>(IF($K29="No",0,VLOOKUP(AC$3,LISTS!$M$2:$N$21,2,FALSE)*IF(Q29="YES",1,0)))*VLOOKUP($H29,LISTS!$G$2:$H$10,2,FALSE)</f>
        <v>0</v>
      </c>
      <c r="AD29" s="13">
        <f>(IF($K29="No",0,VLOOKUP(AD$3,LISTS!$M$2:$N$21,2,FALSE)*IF(R29="YES",1,0)))*VLOOKUP($H29,LISTS!$G$2:$H$10,2,FALSE)</f>
        <v>0</v>
      </c>
      <c r="AE29" s="13">
        <f>(IF($K29="No",0,VLOOKUP(AE$3,LISTS!$M$2:$N$21,2,FALSE)*IF(S29="YES",1,0)))*VLOOKUP($H29,LISTS!$G$2:$H$10,2,FALSE)</f>
        <v>0</v>
      </c>
      <c r="AF29" s="13">
        <f>(IF($K29="No",0,VLOOKUP(AF$3,LISTS!$M$2:$N$21,2,FALSE)*IF(T29="YES",1,0)))*VLOOKUP($H29,LISTS!$G$2:$H$10,2,FALSE)</f>
        <v>0</v>
      </c>
      <c r="AG29" s="13">
        <f>(IF($K29="No",0,VLOOKUP(AG$3,LISTS!$M$2:$N$21,2,FALSE)*IF(U29="YES",1,0)))*VLOOKUP($H29,LISTS!$G$2:$H$10,2,FALSE)</f>
        <v>0</v>
      </c>
      <c r="AH29" s="13">
        <f>(IF($K29="No",0,VLOOKUP(AH$3,LISTS!$M$2:$N$21,2,FALSE)*IF(V29="YES",1,0)))*VLOOKUP($H29,LISTS!$G$2:$H$10,2,FALSE)</f>
        <v>0</v>
      </c>
      <c r="AI29" s="29" t="str">
        <f t="shared" si="0"/>
        <v>DNP</v>
      </c>
    </row>
    <row r="30" spans="1:35" x14ac:dyDescent="0.25">
      <c r="A30" s="3">
        <f t="shared" si="1"/>
        <v>2023</v>
      </c>
      <c r="B30" s="11">
        <f t="shared" si="2"/>
        <v>1</v>
      </c>
      <c r="C30" s="11" t="str">
        <f>VLOOKUP($B30,'FIXTURES INPUT'!$A$4:$H$41,2,FALSE)</f>
        <v>Wk01</v>
      </c>
      <c r="D30" s="13" t="str">
        <f>VLOOKUP($B30,'FIXTURES INPUT'!$A$4:$H$41,3,FALSE)</f>
        <v>Sat</v>
      </c>
      <c r="E30" s="14">
        <f>VLOOKUP($B30,'FIXTURES INPUT'!$A$4:$H$41,4,FALSE)</f>
        <v>45031</v>
      </c>
      <c r="F30" s="4" t="str">
        <f>VLOOKUP($B30,'FIXTURES INPUT'!$A$4:$H$41,6,FALSE)</f>
        <v>Chappel</v>
      </c>
      <c r="G30" s="13" t="str">
        <f>VLOOKUP($B30,'FIXTURES INPUT'!$A$4:$H$41,7,FALSE)</f>
        <v>Home</v>
      </c>
      <c r="H30" s="13" t="str">
        <f>VLOOKUP($B30,'FIXTURES INPUT'!$A$4:$H$41,8,FALSE)</f>
        <v>Cancelled</v>
      </c>
      <c r="I30" s="13">
        <f t="shared" si="3"/>
        <v>27</v>
      </c>
      <c r="J30" s="4" t="str">
        <f>VLOOKUP($I30,LISTS!$A$2:$B$39,2,FALSE)</f>
        <v>Additional 9</v>
      </c>
      <c r="K30" s="32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X30" s="13">
        <f>(IF($K30="No",0,VLOOKUP(X$3,LISTS!$M$2:$N$21,2,FALSE)*L30))*VLOOKUP($H30,LISTS!$G$2:$H$10,2,FALSE)</f>
        <v>0</v>
      </c>
      <c r="Y30" s="13">
        <f>(IF($K30="No",0,VLOOKUP(Y$3,LISTS!$M$2:$N$21,2,FALSE)*M30))*VLOOKUP($H30,LISTS!$G$2:$H$10,2,FALSE)</f>
        <v>0</v>
      </c>
      <c r="Z30" s="13">
        <f>(IF($K30="No",0,VLOOKUP(Z$3,LISTS!$M$2:$N$21,2,FALSE)*N30))*VLOOKUP($H30,LISTS!$G$2:$H$10,2,FALSE)</f>
        <v>0</v>
      </c>
      <c r="AA30" s="13">
        <f>(IF($K30="No",0,VLOOKUP(AA$3,LISTS!$M$2:$N$21,2,FALSE)*O30))*VLOOKUP($H30,LISTS!$G$2:$H$10,2,FALSE)</f>
        <v>0</v>
      </c>
      <c r="AB30" s="13">
        <f>(IF($K30="No",0,VLOOKUP(AB$3,LISTS!$M$2:$N$21,2,FALSE)*P30))*VLOOKUP($H30,LISTS!$G$2:$H$10,2,FALSE)</f>
        <v>0</v>
      </c>
      <c r="AC30" s="13">
        <f>(IF($K30="No",0,VLOOKUP(AC$3,LISTS!$M$2:$N$21,2,FALSE)*IF(Q30="YES",1,0)))*VLOOKUP($H30,LISTS!$G$2:$H$10,2,FALSE)</f>
        <v>0</v>
      </c>
      <c r="AD30" s="13">
        <f>(IF($K30="No",0,VLOOKUP(AD$3,LISTS!$M$2:$N$21,2,FALSE)*IF(R30="YES",1,0)))*VLOOKUP($H30,LISTS!$G$2:$H$10,2,FALSE)</f>
        <v>0</v>
      </c>
      <c r="AE30" s="13">
        <f>(IF($K30="No",0,VLOOKUP(AE$3,LISTS!$M$2:$N$21,2,FALSE)*IF(S30="YES",1,0)))*VLOOKUP($H30,LISTS!$G$2:$H$10,2,FALSE)</f>
        <v>0</v>
      </c>
      <c r="AF30" s="13">
        <f>(IF($K30="No",0,VLOOKUP(AF$3,LISTS!$M$2:$N$21,2,FALSE)*IF(T30="YES",1,0)))*VLOOKUP($H30,LISTS!$G$2:$H$10,2,FALSE)</f>
        <v>0</v>
      </c>
      <c r="AG30" s="13">
        <f>(IF($K30="No",0,VLOOKUP(AG$3,LISTS!$M$2:$N$21,2,FALSE)*IF(U30="YES",1,0)))*VLOOKUP($H30,LISTS!$G$2:$H$10,2,FALSE)</f>
        <v>0</v>
      </c>
      <c r="AH30" s="13">
        <f>(IF($K30="No",0,VLOOKUP(AH$3,LISTS!$M$2:$N$21,2,FALSE)*IF(V30="YES",1,0)))*VLOOKUP($H30,LISTS!$G$2:$H$10,2,FALSE)</f>
        <v>0</v>
      </c>
      <c r="AI30" s="29" t="str">
        <f t="shared" si="0"/>
        <v>DNP</v>
      </c>
    </row>
    <row r="31" spans="1:35" x14ac:dyDescent="0.25">
      <c r="A31" s="3">
        <f t="shared" si="1"/>
        <v>2023</v>
      </c>
      <c r="B31" s="11">
        <f t="shared" si="2"/>
        <v>1</v>
      </c>
      <c r="C31" s="11" t="str">
        <f>VLOOKUP($B31,'FIXTURES INPUT'!$A$4:$H$41,2,FALSE)</f>
        <v>Wk01</v>
      </c>
      <c r="D31" s="13" t="str">
        <f>VLOOKUP($B31,'FIXTURES INPUT'!$A$4:$H$41,3,FALSE)</f>
        <v>Sat</v>
      </c>
      <c r="E31" s="14">
        <f>VLOOKUP($B31,'FIXTURES INPUT'!$A$4:$H$41,4,FALSE)</f>
        <v>45031</v>
      </c>
      <c r="F31" s="4" t="str">
        <f>VLOOKUP($B31,'FIXTURES INPUT'!$A$4:$H$41,6,FALSE)</f>
        <v>Chappel</v>
      </c>
      <c r="G31" s="13" t="str">
        <f>VLOOKUP($B31,'FIXTURES INPUT'!$A$4:$H$41,7,FALSE)</f>
        <v>Home</v>
      </c>
      <c r="H31" s="13" t="str">
        <f>VLOOKUP($B31,'FIXTURES INPUT'!$A$4:$H$41,8,FALSE)</f>
        <v>Cancelled</v>
      </c>
      <c r="I31" s="13">
        <f t="shared" si="3"/>
        <v>28</v>
      </c>
      <c r="J31" s="4" t="str">
        <f>VLOOKUP($I31,LISTS!$A$2:$B$39,2,FALSE)</f>
        <v>Additional 10</v>
      </c>
      <c r="K31" s="32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X31" s="13">
        <f>(IF($K31="No",0,VLOOKUP(X$3,LISTS!$M$2:$N$21,2,FALSE)*L31))*VLOOKUP($H31,LISTS!$G$2:$H$10,2,FALSE)</f>
        <v>0</v>
      </c>
      <c r="Y31" s="13">
        <f>(IF($K31="No",0,VLOOKUP(Y$3,LISTS!$M$2:$N$21,2,FALSE)*M31))*VLOOKUP($H31,LISTS!$G$2:$H$10,2,FALSE)</f>
        <v>0</v>
      </c>
      <c r="Z31" s="13">
        <f>(IF($K31="No",0,VLOOKUP(Z$3,LISTS!$M$2:$N$21,2,FALSE)*N31))*VLOOKUP($H31,LISTS!$G$2:$H$10,2,FALSE)</f>
        <v>0</v>
      </c>
      <c r="AA31" s="13">
        <f>(IF($K31="No",0,VLOOKUP(AA$3,LISTS!$M$2:$N$21,2,FALSE)*O31))*VLOOKUP($H31,LISTS!$G$2:$H$10,2,FALSE)</f>
        <v>0</v>
      </c>
      <c r="AB31" s="13">
        <f>(IF($K31="No",0,VLOOKUP(AB$3,LISTS!$M$2:$N$21,2,FALSE)*P31))*VLOOKUP($H31,LISTS!$G$2:$H$10,2,FALSE)</f>
        <v>0</v>
      </c>
      <c r="AC31" s="13">
        <f>(IF($K31="No",0,VLOOKUP(AC$3,LISTS!$M$2:$N$21,2,FALSE)*IF(Q31="YES",1,0)))*VLOOKUP($H31,LISTS!$G$2:$H$10,2,FALSE)</f>
        <v>0</v>
      </c>
      <c r="AD31" s="13">
        <f>(IF($K31="No",0,VLOOKUP(AD$3,LISTS!$M$2:$N$21,2,FALSE)*IF(R31="YES",1,0)))*VLOOKUP($H31,LISTS!$G$2:$H$10,2,FALSE)</f>
        <v>0</v>
      </c>
      <c r="AE31" s="13">
        <f>(IF($K31="No",0,VLOOKUP(AE$3,LISTS!$M$2:$N$21,2,FALSE)*IF(S31="YES",1,0)))*VLOOKUP($H31,LISTS!$G$2:$H$10,2,FALSE)</f>
        <v>0</v>
      </c>
      <c r="AF31" s="13">
        <f>(IF($K31="No",0,VLOOKUP(AF$3,LISTS!$M$2:$N$21,2,FALSE)*IF(T31="YES",1,0)))*VLOOKUP($H31,LISTS!$G$2:$H$10,2,FALSE)</f>
        <v>0</v>
      </c>
      <c r="AG31" s="13">
        <f>(IF($K31="No",0,VLOOKUP(AG$3,LISTS!$M$2:$N$21,2,FALSE)*IF(U31="YES",1,0)))*VLOOKUP($H31,LISTS!$G$2:$H$10,2,FALSE)</f>
        <v>0</v>
      </c>
      <c r="AH31" s="13">
        <f>(IF($K31="No",0,VLOOKUP(AH$3,LISTS!$M$2:$N$21,2,FALSE)*IF(V31="YES",1,0)))*VLOOKUP($H31,LISTS!$G$2:$H$10,2,FALSE)</f>
        <v>0</v>
      </c>
      <c r="AI31" s="29" t="str">
        <f t="shared" si="0"/>
        <v>DNP</v>
      </c>
    </row>
    <row r="32" spans="1:35" ht="15.75" thickBot="1" x14ac:dyDescent="0.3">
      <c r="A32" s="6">
        <f t="shared" si="1"/>
        <v>2023</v>
      </c>
      <c r="B32" s="15">
        <f t="shared" si="2"/>
        <v>1</v>
      </c>
      <c r="C32" s="15" t="str">
        <f>VLOOKUP($B32,'FIXTURES INPUT'!$A$4:$H$41,2,FALSE)</f>
        <v>Wk01</v>
      </c>
      <c r="D32" s="15" t="str">
        <f>VLOOKUP($B32,'FIXTURES INPUT'!$A$4:$H$41,3,FALSE)</f>
        <v>Sat</v>
      </c>
      <c r="E32" s="16">
        <f>VLOOKUP($B32,'FIXTURES INPUT'!$A$4:$H$41,4,FALSE)</f>
        <v>45031</v>
      </c>
      <c r="F32" s="6" t="str">
        <f>VLOOKUP($B32,'FIXTURES INPUT'!$A$4:$H$41,6,FALSE)</f>
        <v>Chappel</v>
      </c>
      <c r="G32" s="15" t="str">
        <f>VLOOKUP($B32,'FIXTURES INPUT'!$A$4:$H$41,7,FALSE)</f>
        <v>Home</v>
      </c>
      <c r="H32" s="15" t="str">
        <f>VLOOKUP($B32,'FIXTURES INPUT'!$A$4:$H$41,8,FALSE)</f>
        <v>Cancelled</v>
      </c>
      <c r="I32" s="15">
        <f t="shared" si="3"/>
        <v>29</v>
      </c>
      <c r="J32" s="6" t="str">
        <f>VLOOKUP($I32,LISTS!$A$2:$B$39,2,FALSE)</f>
        <v>Additional 11</v>
      </c>
      <c r="K32" s="33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X32" s="15">
        <f>(IF($K32="No",0,VLOOKUP(X$3,LISTS!$M$2:$N$21,2,FALSE)*L32))*VLOOKUP($H32,LISTS!$G$2:$H$10,2,FALSE)</f>
        <v>0</v>
      </c>
      <c r="Y32" s="15">
        <f>(IF($K32="No",0,VLOOKUP(Y$3,LISTS!$M$2:$N$21,2,FALSE)*M32))*VLOOKUP($H32,LISTS!$G$2:$H$10,2,FALSE)</f>
        <v>0</v>
      </c>
      <c r="Z32" s="15">
        <f>(IF($K32="No",0,VLOOKUP(Z$3,LISTS!$M$2:$N$21,2,FALSE)*N32))*VLOOKUP($H32,LISTS!$G$2:$H$10,2,FALSE)</f>
        <v>0</v>
      </c>
      <c r="AA32" s="15">
        <f>(IF($K32="No",0,VLOOKUP(AA$3,LISTS!$M$2:$N$21,2,FALSE)*O32))*VLOOKUP($H32,LISTS!$G$2:$H$10,2,FALSE)</f>
        <v>0</v>
      </c>
      <c r="AB32" s="15">
        <f>(IF($K32="No",0,VLOOKUP(AB$3,LISTS!$M$2:$N$21,2,FALSE)*P32))*VLOOKUP($H32,LISTS!$G$2:$H$10,2,FALSE)</f>
        <v>0</v>
      </c>
      <c r="AC32" s="15">
        <f>(IF($K32="No",0,VLOOKUP(AC$3,LISTS!$M$2:$N$21,2,FALSE)*IF(Q32="YES",1,0)))*VLOOKUP($H32,LISTS!$G$2:$H$10,2,FALSE)</f>
        <v>0</v>
      </c>
      <c r="AD32" s="15">
        <f>(IF($K32="No",0,VLOOKUP(AD$3,LISTS!$M$2:$N$21,2,FALSE)*IF(R32="YES",1,0)))*VLOOKUP($H32,LISTS!$G$2:$H$10,2,FALSE)</f>
        <v>0</v>
      </c>
      <c r="AE32" s="15">
        <f>(IF($K32="No",0,VLOOKUP(AE$3,LISTS!$M$2:$N$21,2,FALSE)*IF(S32="YES",1,0)))*VLOOKUP($H32,LISTS!$G$2:$H$10,2,FALSE)</f>
        <v>0</v>
      </c>
      <c r="AF32" s="15">
        <f>(IF($K32="No",0,VLOOKUP(AF$3,LISTS!$M$2:$N$21,2,FALSE)*IF(T32="YES",1,0)))*VLOOKUP($H32,LISTS!$G$2:$H$10,2,FALSE)</f>
        <v>0</v>
      </c>
      <c r="AG32" s="15">
        <f>(IF($K32="No",0,VLOOKUP(AG$3,LISTS!$M$2:$N$21,2,FALSE)*IF(U32="YES",1,0)))*VLOOKUP($H32,LISTS!$G$2:$H$10,2,FALSE)</f>
        <v>0</v>
      </c>
      <c r="AH32" s="15">
        <f>(IF($K32="No",0,VLOOKUP(AH$3,LISTS!$M$2:$N$21,2,FALSE)*IF(V32="YES",1,0)))*VLOOKUP($H32,LISTS!$G$2:$H$10,2,FALSE)</f>
        <v>0</v>
      </c>
      <c r="AI32" s="30" t="str">
        <f t="shared" si="0"/>
        <v>DNP</v>
      </c>
    </row>
    <row r="33" spans="1:35" ht="15.75" thickTop="1" x14ac:dyDescent="0.25">
      <c r="A33" s="3">
        <v>2022</v>
      </c>
      <c r="B33" s="11">
        <f>B4+1</f>
        <v>2</v>
      </c>
      <c r="C33" s="11" t="str">
        <f>VLOOKUP($B33,'FIXTURES INPUT'!$A$4:$H$41,2,FALSE)</f>
        <v>Wk02</v>
      </c>
      <c r="D33" s="11" t="str">
        <f>VLOOKUP($B33,'FIXTURES INPUT'!$A$4:$H$41,3,FALSE)</f>
        <v>Sun</v>
      </c>
      <c r="E33" s="12">
        <f>VLOOKUP($B33,'FIXTURES INPUT'!$A$4:$H$41,4,FALSE)</f>
        <v>45039</v>
      </c>
      <c r="F33" s="3" t="str">
        <f>VLOOKUP($B33,'FIXTURES INPUT'!$A$4:$H$41,6,FALSE)</f>
        <v>Long Melford</v>
      </c>
      <c r="G33" s="11" t="str">
        <f>VLOOKUP($B33,'FIXTURES INPUT'!$A$4:$H$41,7,FALSE)</f>
        <v>Home</v>
      </c>
      <c r="H33" s="11" t="str">
        <f>VLOOKUP($B33,'FIXTURES INPUT'!$A$4:$H$41,8,FALSE)</f>
        <v>Cancelled</v>
      </c>
      <c r="I33" s="11">
        <v>1</v>
      </c>
      <c r="J33" s="3" t="str">
        <f>VLOOKUP($I33,LISTS!$A$2:$B$39,2,FALSE)</f>
        <v>Logan</v>
      </c>
      <c r="K33" s="31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X33" s="11">
        <f>(IF($K33="No",0,VLOOKUP(X$3,LISTS!$M$2:$N$21,2,FALSE)*L33))*VLOOKUP($H33,LISTS!$G$2:$H$10,2,FALSE)</f>
        <v>0</v>
      </c>
      <c r="Y33" s="11">
        <f>(IF($K33="No",0,VLOOKUP(Y$3,LISTS!$M$2:$N$21,2,FALSE)*M33))*VLOOKUP($H33,LISTS!$G$2:$H$10,2,FALSE)</f>
        <v>0</v>
      </c>
      <c r="Z33" s="11">
        <f>(IF($K33="No",0,VLOOKUP(Z$3,LISTS!$M$2:$N$21,2,FALSE)*N33))*VLOOKUP($H33,LISTS!$G$2:$H$10,2,FALSE)</f>
        <v>0</v>
      </c>
      <c r="AA33" s="11">
        <f>(IF($K33="No",0,VLOOKUP(AA$3,LISTS!$M$2:$N$21,2,FALSE)*O33))*VLOOKUP($H33,LISTS!$G$2:$H$10,2,FALSE)</f>
        <v>0</v>
      </c>
      <c r="AB33" s="11">
        <f>(IF($K33="No",0,VLOOKUP(AB$3,LISTS!$M$2:$N$21,2,FALSE)*P33))*VLOOKUP($H33,LISTS!$G$2:$H$10,2,FALSE)</f>
        <v>0</v>
      </c>
      <c r="AC33" s="11">
        <f>(IF($K33="No",0,VLOOKUP(AC$3,LISTS!$M$2:$N$21,2,FALSE)*IF(Q33="YES",1,0)))*VLOOKUP($H33,LISTS!$G$2:$H$10,2,FALSE)</f>
        <v>0</v>
      </c>
      <c r="AD33" s="11">
        <f>(IF($K33="No",0,VLOOKUP(AD$3,LISTS!$M$2:$N$21,2,FALSE)*IF(R33="YES",1,0)))*VLOOKUP($H33,LISTS!$G$2:$H$10,2,FALSE)</f>
        <v>0</v>
      </c>
      <c r="AE33" s="11">
        <f>(IF($K33="No",0,VLOOKUP(AE$3,LISTS!$M$2:$N$21,2,FALSE)*IF(S33="YES",1,0)))*VLOOKUP($H33,LISTS!$G$2:$H$10,2,FALSE)</f>
        <v>0</v>
      </c>
      <c r="AF33" s="11">
        <f>(IF($K33="No",0,VLOOKUP(AF$3,LISTS!$M$2:$N$21,2,FALSE)*IF(T33="YES",1,0)))*VLOOKUP($H33,LISTS!$G$2:$H$10,2,FALSE)</f>
        <v>0</v>
      </c>
      <c r="AG33" s="11">
        <f>(IF($K33="No",0,VLOOKUP(AG$3,LISTS!$M$2:$N$21,2,FALSE)*IF(U33="YES",1,0)))*VLOOKUP($H33,LISTS!$G$2:$H$10,2,FALSE)</f>
        <v>0</v>
      </c>
      <c r="AH33" s="11">
        <f>(IF($K33="No",0,VLOOKUP(AH$3,LISTS!$M$2:$N$21,2,FALSE)*IF(V33="YES",1,0)))*VLOOKUP($H33,LISTS!$G$2:$H$10,2,FALSE)</f>
        <v>0</v>
      </c>
      <c r="AI33" s="28" t="str">
        <f t="shared" si="0"/>
        <v>DNP</v>
      </c>
    </row>
    <row r="34" spans="1:35" x14ac:dyDescent="0.25">
      <c r="A34" s="3">
        <f>$A$4</f>
        <v>2023</v>
      </c>
      <c r="B34" s="11">
        <f>B33</f>
        <v>2</v>
      </c>
      <c r="C34" s="11" t="str">
        <f>VLOOKUP($B34,'FIXTURES INPUT'!$A$4:$H$41,2,FALSE)</f>
        <v>Wk02</v>
      </c>
      <c r="D34" s="13" t="str">
        <f>VLOOKUP($B34,'FIXTURES INPUT'!$A$4:$H$41,3,FALSE)</f>
        <v>Sun</v>
      </c>
      <c r="E34" s="14">
        <f>VLOOKUP($B34,'FIXTURES INPUT'!$A$4:$H$41,4,FALSE)</f>
        <v>45039</v>
      </c>
      <c r="F34" s="4" t="str">
        <f>VLOOKUP($B34,'FIXTURES INPUT'!$A$4:$H$41,6,FALSE)</f>
        <v>Long Melford</v>
      </c>
      <c r="G34" s="13" t="str">
        <f>VLOOKUP($B34,'FIXTURES INPUT'!$A$4:$H$41,7,FALSE)</f>
        <v>Home</v>
      </c>
      <c r="H34" s="13" t="str">
        <f>VLOOKUP($B34,'FIXTURES INPUT'!$A$4:$H$41,8,FALSE)</f>
        <v>Cancelled</v>
      </c>
      <c r="I34" s="13">
        <v>2</v>
      </c>
      <c r="J34" s="4" t="str">
        <f>VLOOKUP($I34,LISTS!$A$2:$B$39,2,FALSE)</f>
        <v>Tris</v>
      </c>
      <c r="K34" s="32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X34" s="13">
        <f>(IF($K34="No",0,VLOOKUP(X$3,LISTS!$M$2:$N$21,2,FALSE)*L34))*VLOOKUP($H34,LISTS!$G$2:$H$10,2,FALSE)</f>
        <v>0</v>
      </c>
      <c r="Y34" s="13">
        <f>(IF($K34="No",0,VLOOKUP(Y$3,LISTS!$M$2:$N$21,2,FALSE)*M34))*VLOOKUP($H34,LISTS!$G$2:$H$10,2,FALSE)</f>
        <v>0</v>
      </c>
      <c r="Z34" s="13">
        <f>(IF($K34="No",0,VLOOKUP(Z$3,LISTS!$M$2:$N$21,2,FALSE)*N34))*VLOOKUP($H34,LISTS!$G$2:$H$10,2,FALSE)</f>
        <v>0</v>
      </c>
      <c r="AA34" s="13">
        <f>(IF($K34="No",0,VLOOKUP(AA$3,LISTS!$M$2:$N$21,2,FALSE)*O34))*VLOOKUP($H34,LISTS!$G$2:$H$10,2,FALSE)</f>
        <v>0</v>
      </c>
      <c r="AB34" s="13">
        <f>(IF($K34="No",0,VLOOKUP(AB$3,LISTS!$M$2:$N$21,2,FALSE)*P34))*VLOOKUP($H34,LISTS!$G$2:$H$10,2,FALSE)</f>
        <v>0</v>
      </c>
      <c r="AC34" s="13">
        <f>(IF($K34="No",0,VLOOKUP(AC$3,LISTS!$M$2:$N$21,2,FALSE)*IF(Q34="YES",1,0)))*VLOOKUP($H34,LISTS!$G$2:$H$10,2,FALSE)</f>
        <v>0</v>
      </c>
      <c r="AD34" s="13">
        <f>(IF($K34="No",0,VLOOKUP(AD$3,LISTS!$M$2:$N$21,2,FALSE)*IF(R34="YES",1,0)))*VLOOKUP($H34,LISTS!$G$2:$H$10,2,FALSE)</f>
        <v>0</v>
      </c>
      <c r="AE34" s="13">
        <f>(IF($K34="No",0,VLOOKUP(AE$3,LISTS!$M$2:$N$21,2,FALSE)*IF(S34="YES",1,0)))*VLOOKUP($H34,LISTS!$G$2:$H$10,2,FALSE)</f>
        <v>0</v>
      </c>
      <c r="AF34" s="13">
        <f>(IF($K34="No",0,VLOOKUP(AF$3,LISTS!$M$2:$N$21,2,FALSE)*IF(T34="YES",1,0)))*VLOOKUP($H34,LISTS!$G$2:$H$10,2,FALSE)</f>
        <v>0</v>
      </c>
      <c r="AG34" s="13">
        <f>(IF($K34="No",0,VLOOKUP(AG$3,LISTS!$M$2:$N$21,2,FALSE)*IF(U34="YES",1,0)))*VLOOKUP($H34,LISTS!$G$2:$H$10,2,FALSE)</f>
        <v>0</v>
      </c>
      <c r="AH34" s="13">
        <f>(IF($K34="No",0,VLOOKUP(AH$3,LISTS!$M$2:$N$21,2,FALSE)*IF(V34="YES",1,0)))*VLOOKUP($H34,LISTS!$G$2:$H$10,2,FALSE)</f>
        <v>0</v>
      </c>
      <c r="AI34" s="29" t="str">
        <f t="shared" si="0"/>
        <v>DNP</v>
      </c>
    </row>
    <row r="35" spans="1:35" x14ac:dyDescent="0.25">
      <c r="A35" s="3">
        <f t="shared" ref="A35:A61" si="4">$A$4</f>
        <v>2023</v>
      </c>
      <c r="B35" s="11">
        <f t="shared" ref="B35:B61" si="5">B34</f>
        <v>2</v>
      </c>
      <c r="C35" s="11" t="str">
        <f>VLOOKUP($B35,'FIXTURES INPUT'!$A$4:$H$41,2,FALSE)</f>
        <v>Wk02</v>
      </c>
      <c r="D35" s="13" t="str">
        <f>VLOOKUP($B35,'FIXTURES INPUT'!$A$4:$H$41,3,FALSE)</f>
        <v>Sun</v>
      </c>
      <c r="E35" s="14">
        <f>VLOOKUP($B35,'FIXTURES INPUT'!$A$4:$H$41,4,FALSE)</f>
        <v>45039</v>
      </c>
      <c r="F35" s="4" t="str">
        <f>VLOOKUP($B35,'FIXTURES INPUT'!$A$4:$H$41,6,FALSE)</f>
        <v>Long Melford</v>
      </c>
      <c r="G35" s="13" t="str">
        <f>VLOOKUP($B35,'FIXTURES INPUT'!$A$4:$H$41,7,FALSE)</f>
        <v>Home</v>
      </c>
      <c r="H35" s="13" t="str">
        <f>VLOOKUP($B35,'FIXTURES INPUT'!$A$4:$H$41,8,FALSE)</f>
        <v>Cancelled</v>
      </c>
      <c r="I35" s="13">
        <v>3</v>
      </c>
      <c r="J35" s="4" t="str">
        <f>VLOOKUP($I35,LISTS!$A$2:$B$39,2,FALSE)</f>
        <v>Jepson</v>
      </c>
      <c r="K35" s="32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X35" s="13">
        <f>(IF($K35="No",0,VLOOKUP(X$3,LISTS!$M$2:$N$21,2,FALSE)*L35))*VLOOKUP($H35,LISTS!$G$2:$H$10,2,FALSE)</f>
        <v>0</v>
      </c>
      <c r="Y35" s="13">
        <f>(IF($K35="No",0,VLOOKUP(Y$3,LISTS!$M$2:$N$21,2,FALSE)*M35))*VLOOKUP($H35,LISTS!$G$2:$H$10,2,FALSE)</f>
        <v>0</v>
      </c>
      <c r="Z35" s="13">
        <f>(IF($K35="No",0,VLOOKUP(Z$3,LISTS!$M$2:$N$21,2,FALSE)*N35))*VLOOKUP($H35,LISTS!$G$2:$H$10,2,FALSE)</f>
        <v>0</v>
      </c>
      <c r="AA35" s="13">
        <f>(IF($K35="No",0,VLOOKUP(AA$3,LISTS!$M$2:$N$21,2,FALSE)*O35))*VLOOKUP($H35,LISTS!$G$2:$H$10,2,FALSE)</f>
        <v>0</v>
      </c>
      <c r="AB35" s="13">
        <f>(IF($K35="No",0,VLOOKUP(AB$3,LISTS!$M$2:$N$21,2,FALSE)*P35))*VLOOKUP($H35,LISTS!$G$2:$H$10,2,FALSE)</f>
        <v>0</v>
      </c>
      <c r="AC35" s="13">
        <f>(IF($K35="No",0,VLOOKUP(AC$3,LISTS!$M$2:$N$21,2,FALSE)*IF(Q35="YES",1,0)))*VLOOKUP($H35,LISTS!$G$2:$H$10,2,FALSE)</f>
        <v>0</v>
      </c>
      <c r="AD35" s="13">
        <f>(IF($K35="No",0,VLOOKUP(AD$3,LISTS!$M$2:$N$21,2,FALSE)*IF(R35="YES",1,0)))*VLOOKUP($H35,LISTS!$G$2:$H$10,2,FALSE)</f>
        <v>0</v>
      </c>
      <c r="AE35" s="13">
        <f>(IF($K35="No",0,VLOOKUP(AE$3,LISTS!$M$2:$N$21,2,FALSE)*IF(S35="YES",1,0)))*VLOOKUP($H35,LISTS!$G$2:$H$10,2,FALSE)</f>
        <v>0</v>
      </c>
      <c r="AF35" s="13">
        <f>(IF($K35="No",0,VLOOKUP(AF$3,LISTS!$M$2:$N$21,2,FALSE)*IF(T35="YES",1,0)))*VLOOKUP($H35,LISTS!$G$2:$H$10,2,FALSE)</f>
        <v>0</v>
      </c>
      <c r="AG35" s="13">
        <f>(IF($K35="No",0,VLOOKUP(AG$3,LISTS!$M$2:$N$21,2,FALSE)*IF(U35="YES",1,0)))*VLOOKUP($H35,LISTS!$G$2:$H$10,2,FALSE)</f>
        <v>0</v>
      </c>
      <c r="AH35" s="13">
        <f>(IF($K35="No",0,VLOOKUP(AH$3,LISTS!$M$2:$N$21,2,FALSE)*IF(V35="YES",1,0)))*VLOOKUP($H35,LISTS!$G$2:$H$10,2,FALSE)</f>
        <v>0</v>
      </c>
      <c r="AI35" s="29" t="str">
        <f t="shared" si="0"/>
        <v>DNP</v>
      </c>
    </row>
    <row r="36" spans="1:35" x14ac:dyDescent="0.25">
      <c r="A36" s="3">
        <f t="shared" si="4"/>
        <v>2023</v>
      </c>
      <c r="B36" s="11">
        <f t="shared" si="5"/>
        <v>2</v>
      </c>
      <c r="C36" s="11" t="str">
        <f>VLOOKUP($B36,'FIXTURES INPUT'!$A$4:$H$41,2,FALSE)</f>
        <v>Wk02</v>
      </c>
      <c r="D36" s="13" t="str">
        <f>VLOOKUP($B36,'FIXTURES INPUT'!$A$4:$H$41,3,FALSE)</f>
        <v>Sun</v>
      </c>
      <c r="E36" s="14">
        <f>VLOOKUP($B36,'FIXTURES INPUT'!$A$4:$H$41,4,FALSE)</f>
        <v>45039</v>
      </c>
      <c r="F36" s="4" t="str">
        <f>VLOOKUP($B36,'FIXTURES INPUT'!$A$4:$H$41,6,FALSE)</f>
        <v>Long Melford</v>
      </c>
      <c r="G36" s="13" t="str">
        <f>VLOOKUP($B36,'FIXTURES INPUT'!$A$4:$H$41,7,FALSE)</f>
        <v>Home</v>
      </c>
      <c r="H36" s="13" t="str">
        <f>VLOOKUP($B36,'FIXTURES INPUT'!$A$4:$H$41,8,FALSE)</f>
        <v>Cancelled</v>
      </c>
      <c r="I36" s="13">
        <v>4</v>
      </c>
      <c r="J36" s="4" t="str">
        <f>VLOOKUP($I36,LISTS!$A$2:$B$39,2,FALSE)</f>
        <v>Wellsy</v>
      </c>
      <c r="K36" s="32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X36" s="13">
        <f>(IF($K36="No",0,VLOOKUP(X$3,LISTS!$M$2:$N$21,2,FALSE)*L36))*VLOOKUP($H36,LISTS!$G$2:$H$10,2,FALSE)</f>
        <v>0</v>
      </c>
      <c r="Y36" s="13">
        <f>(IF($K36="No",0,VLOOKUP(Y$3,LISTS!$M$2:$N$21,2,FALSE)*M36))*VLOOKUP($H36,LISTS!$G$2:$H$10,2,FALSE)</f>
        <v>0</v>
      </c>
      <c r="Z36" s="13">
        <f>(IF($K36="No",0,VLOOKUP(Z$3,LISTS!$M$2:$N$21,2,FALSE)*N36))*VLOOKUP($H36,LISTS!$G$2:$H$10,2,FALSE)</f>
        <v>0</v>
      </c>
      <c r="AA36" s="13">
        <f>(IF($K36="No",0,VLOOKUP(AA$3,LISTS!$M$2:$N$21,2,FALSE)*O36))*VLOOKUP($H36,LISTS!$G$2:$H$10,2,FALSE)</f>
        <v>0</v>
      </c>
      <c r="AB36" s="13">
        <f>(IF($K36="No",0,VLOOKUP(AB$3,LISTS!$M$2:$N$21,2,FALSE)*P36))*VLOOKUP($H36,LISTS!$G$2:$H$10,2,FALSE)</f>
        <v>0</v>
      </c>
      <c r="AC36" s="13">
        <f>(IF($K36="No",0,VLOOKUP(AC$3,LISTS!$M$2:$N$21,2,FALSE)*IF(Q36="YES",1,0)))*VLOOKUP($H36,LISTS!$G$2:$H$10,2,FALSE)</f>
        <v>0</v>
      </c>
      <c r="AD36" s="13">
        <f>(IF($K36="No",0,VLOOKUP(AD$3,LISTS!$M$2:$N$21,2,FALSE)*IF(R36="YES",1,0)))*VLOOKUP($H36,LISTS!$G$2:$H$10,2,FALSE)</f>
        <v>0</v>
      </c>
      <c r="AE36" s="13">
        <f>(IF($K36="No",0,VLOOKUP(AE$3,LISTS!$M$2:$N$21,2,FALSE)*IF(S36="YES",1,0)))*VLOOKUP($H36,LISTS!$G$2:$H$10,2,FALSE)</f>
        <v>0</v>
      </c>
      <c r="AF36" s="13">
        <f>(IF($K36="No",0,VLOOKUP(AF$3,LISTS!$M$2:$N$21,2,FALSE)*IF(T36="YES",1,0)))*VLOOKUP($H36,LISTS!$G$2:$H$10,2,FALSE)</f>
        <v>0</v>
      </c>
      <c r="AG36" s="13">
        <f>(IF($K36="No",0,VLOOKUP(AG$3,LISTS!$M$2:$N$21,2,FALSE)*IF(U36="YES",1,0)))*VLOOKUP($H36,LISTS!$G$2:$H$10,2,FALSE)</f>
        <v>0</v>
      </c>
      <c r="AH36" s="13">
        <f>(IF($K36="No",0,VLOOKUP(AH$3,LISTS!$M$2:$N$21,2,FALSE)*IF(V36="YES",1,0)))*VLOOKUP($H36,LISTS!$G$2:$H$10,2,FALSE)</f>
        <v>0</v>
      </c>
      <c r="AI36" s="29" t="str">
        <f t="shared" si="0"/>
        <v>DNP</v>
      </c>
    </row>
    <row r="37" spans="1:35" x14ac:dyDescent="0.25">
      <c r="A37" s="3">
        <f t="shared" si="4"/>
        <v>2023</v>
      </c>
      <c r="B37" s="11">
        <f t="shared" si="5"/>
        <v>2</v>
      </c>
      <c r="C37" s="11" t="str">
        <f>VLOOKUP($B37,'FIXTURES INPUT'!$A$4:$H$41,2,FALSE)</f>
        <v>Wk02</v>
      </c>
      <c r="D37" s="13" t="str">
        <f>VLOOKUP($B37,'FIXTURES INPUT'!$A$4:$H$41,3,FALSE)</f>
        <v>Sun</v>
      </c>
      <c r="E37" s="14">
        <f>VLOOKUP($B37,'FIXTURES INPUT'!$A$4:$H$41,4,FALSE)</f>
        <v>45039</v>
      </c>
      <c r="F37" s="4" t="str">
        <f>VLOOKUP($B37,'FIXTURES INPUT'!$A$4:$H$41,6,FALSE)</f>
        <v>Long Melford</v>
      </c>
      <c r="G37" s="13" t="str">
        <f>VLOOKUP($B37,'FIXTURES INPUT'!$A$4:$H$41,7,FALSE)</f>
        <v>Home</v>
      </c>
      <c r="H37" s="13" t="str">
        <f>VLOOKUP($B37,'FIXTURES INPUT'!$A$4:$H$41,8,FALSE)</f>
        <v>Cancelled</v>
      </c>
      <c r="I37" s="13">
        <v>5</v>
      </c>
      <c r="J37" s="4" t="str">
        <f>VLOOKUP($I37,LISTS!$A$2:$B$39,2,FALSE)</f>
        <v>Cal</v>
      </c>
      <c r="K37" s="32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X37" s="13">
        <f>(IF($K37="No",0,VLOOKUP(X$3,LISTS!$M$2:$N$21,2,FALSE)*L37))*VLOOKUP($H37,LISTS!$G$2:$H$10,2,FALSE)</f>
        <v>0</v>
      </c>
      <c r="Y37" s="13">
        <f>(IF($K37="No",0,VLOOKUP(Y$3,LISTS!$M$2:$N$21,2,FALSE)*M37))*VLOOKUP($H37,LISTS!$G$2:$H$10,2,FALSE)</f>
        <v>0</v>
      </c>
      <c r="Z37" s="13">
        <f>(IF($K37="No",0,VLOOKUP(Z$3,LISTS!$M$2:$N$21,2,FALSE)*N37))*VLOOKUP($H37,LISTS!$G$2:$H$10,2,FALSE)</f>
        <v>0</v>
      </c>
      <c r="AA37" s="13">
        <f>(IF($K37="No",0,VLOOKUP(AA$3,LISTS!$M$2:$N$21,2,FALSE)*O37))*VLOOKUP($H37,LISTS!$G$2:$H$10,2,FALSE)</f>
        <v>0</v>
      </c>
      <c r="AB37" s="13">
        <f>(IF($K37="No",0,VLOOKUP(AB$3,LISTS!$M$2:$N$21,2,FALSE)*P37))*VLOOKUP($H37,LISTS!$G$2:$H$10,2,FALSE)</f>
        <v>0</v>
      </c>
      <c r="AC37" s="13">
        <f>(IF($K37="No",0,VLOOKUP(AC$3,LISTS!$M$2:$N$21,2,FALSE)*IF(Q37="YES",1,0)))*VLOOKUP($H37,LISTS!$G$2:$H$10,2,FALSE)</f>
        <v>0</v>
      </c>
      <c r="AD37" s="13">
        <f>(IF($K37="No",0,VLOOKUP(AD$3,LISTS!$M$2:$N$21,2,FALSE)*IF(R37="YES",1,0)))*VLOOKUP($H37,LISTS!$G$2:$H$10,2,FALSE)</f>
        <v>0</v>
      </c>
      <c r="AE37" s="13">
        <f>(IF($K37="No",0,VLOOKUP(AE$3,LISTS!$M$2:$N$21,2,FALSE)*IF(S37="YES",1,0)))*VLOOKUP($H37,LISTS!$G$2:$H$10,2,FALSE)</f>
        <v>0</v>
      </c>
      <c r="AF37" s="13">
        <f>(IF($K37="No",0,VLOOKUP(AF$3,LISTS!$M$2:$N$21,2,FALSE)*IF(T37="YES",1,0)))*VLOOKUP($H37,LISTS!$G$2:$H$10,2,FALSE)</f>
        <v>0</v>
      </c>
      <c r="AG37" s="13">
        <f>(IF($K37="No",0,VLOOKUP(AG$3,LISTS!$M$2:$N$21,2,FALSE)*IF(U37="YES",1,0)))*VLOOKUP($H37,LISTS!$G$2:$H$10,2,FALSE)</f>
        <v>0</v>
      </c>
      <c r="AH37" s="13">
        <f>(IF($K37="No",0,VLOOKUP(AH$3,LISTS!$M$2:$N$21,2,FALSE)*IF(V37="YES",1,0)))*VLOOKUP($H37,LISTS!$G$2:$H$10,2,FALSE)</f>
        <v>0</v>
      </c>
      <c r="AI37" s="29" t="str">
        <f t="shared" si="0"/>
        <v>DNP</v>
      </c>
    </row>
    <row r="38" spans="1:35" x14ac:dyDescent="0.25">
      <c r="A38" s="3">
        <f t="shared" si="4"/>
        <v>2023</v>
      </c>
      <c r="B38" s="11">
        <f t="shared" si="5"/>
        <v>2</v>
      </c>
      <c r="C38" s="11" t="str">
        <f>VLOOKUP($B38,'FIXTURES INPUT'!$A$4:$H$41,2,FALSE)</f>
        <v>Wk02</v>
      </c>
      <c r="D38" s="13" t="str">
        <f>VLOOKUP($B38,'FIXTURES INPUT'!$A$4:$H$41,3,FALSE)</f>
        <v>Sun</v>
      </c>
      <c r="E38" s="14">
        <f>VLOOKUP($B38,'FIXTURES INPUT'!$A$4:$H$41,4,FALSE)</f>
        <v>45039</v>
      </c>
      <c r="F38" s="4" t="str">
        <f>VLOOKUP($B38,'FIXTURES INPUT'!$A$4:$H$41,6,FALSE)</f>
        <v>Long Melford</v>
      </c>
      <c r="G38" s="13" t="str">
        <f>VLOOKUP($B38,'FIXTURES INPUT'!$A$4:$H$41,7,FALSE)</f>
        <v>Home</v>
      </c>
      <c r="H38" s="13" t="str">
        <f>VLOOKUP($B38,'FIXTURES INPUT'!$A$4:$H$41,8,FALSE)</f>
        <v>Cancelled</v>
      </c>
      <c r="I38" s="13">
        <v>6</v>
      </c>
      <c r="J38" s="4" t="str">
        <f>VLOOKUP($I38,LISTS!$A$2:$B$39,2,FALSE)</f>
        <v>Weavers</v>
      </c>
      <c r="K38" s="32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X38" s="13">
        <f>(IF($K38="No",0,VLOOKUP(X$3,LISTS!$M$2:$N$21,2,FALSE)*L38))*VLOOKUP($H38,LISTS!$G$2:$H$10,2,FALSE)</f>
        <v>0</v>
      </c>
      <c r="Y38" s="13">
        <f>(IF($K38="No",0,VLOOKUP(Y$3,LISTS!$M$2:$N$21,2,FALSE)*M38))*VLOOKUP($H38,LISTS!$G$2:$H$10,2,FALSE)</f>
        <v>0</v>
      </c>
      <c r="Z38" s="13">
        <f>(IF($K38="No",0,VLOOKUP(Z$3,LISTS!$M$2:$N$21,2,FALSE)*N38))*VLOOKUP($H38,LISTS!$G$2:$H$10,2,FALSE)</f>
        <v>0</v>
      </c>
      <c r="AA38" s="13">
        <f>(IF($K38="No",0,VLOOKUP(AA$3,LISTS!$M$2:$N$21,2,FALSE)*O38))*VLOOKUP($H38,LISTS!$G$2:$H$10,2,FALSE)</f>
        <v>0</v>
      </c>
      <c r="AB38" s="13">
        <f>(IF($K38="No",0,VLOOKUP(AB$3,LISTS!$M$2:$N$21,2,FALSE)*P38))*VLOOKUP($H38,LISTS!$G$2:$H$10,2,FALSE)</f>
        <v>0</v>
      </c>
      <c r="AC38" s="13">
        <f>(IF($K38="No",0,VLOOKUP(AC$3,LISTS!$M$2:$N$21,2,FALSE)*IF(Q38="YES",1,0)))*VLOOKUP($H38,LISTS!$G$2:$H$10,2,FALSE)</f>
        <v>0</v>
      </c>
      <c r="AD38" s="13">
        <f>(IF($K38="No",0,VLOOKUP(AD$3,LISTS!$M$2:$N$21,2,FALSE)*IF(R38="YES",1,0)))*VLOOKUP($H38,LISTS!$G$2:$H$10,2,FALSE)</f>
        <v>0</v>
      </c>
      <c r="AE38" s="13">
        <f>(IF($K38="No",0,VLOOKUP(AE$3,LISTS!$M$2:$N$21,2,FALSE)*IF(S38="YES",1,0)))*VLOOKUP($H38,LISTS!$G$2:$H$10,2,FALSE)</f>
        <v>0</v>
      </c>
      <c r="AF38" s="13">
        <f>(IF($K38="No",0,VLOOKUP(AF$3,LISTS!$M$2:$N$21,2,FALSE)*IF(T38="YES",1,0)))*VLOOKUP($H38,LISTS!$G$2:$H$10,2,FALSE)</f>
        <v>0</v>
      </c>
      <c r="AG38" s="13">
        <f>(IF($K38="No",0,VLOOKUP(AG$3,LISTS!$M$2:$N$21,2,FALSE)*IF(U38="YES",1,0)))*VLOOKUP($H38,LISTS!$G$2:$H$10,2,FALSE)</f>
        <v>0</v>
      </c>
      <c r="AH38" s="13">
        <f>(IF($K38="No",0,VLOOKUP(AH$3,LISTS!$M$2:$N$21,2,FALSE)*IF(V38="YES",1,0)))*VLOOKUP($H38,LISTS!$G$2:$H$10,2,FALSE)</f>
        <v>0</v>
      </c>
      <c r="AI38" s="29" t="str">
        <f t="shared" si="0"/>
        <v>DNP</v>
      </c>
    </row>
    <row r="39" spans="1:35" x14ac:dyDescent="0.25">
      <c r="A39" s="3">
        <f t="shared" si="4"/>
        <v>2023</v>
      </c>
      <c r="B39" s="11">
        <f t="shared" si="5"/>
        <v>2</v>
      </c>
      <c r="C39" s="11" t="str">
        <f>VLOOKUP($B39,'FIXTURES INPUT'!$A$4:$H$41,2,FALSE)</f>
        <v>Wk02</v>
      </c>
      <c r="D39" s="13" t="str">
        <f>VLOOKUP($B39,'FIXTURES INPUT'!$A$4:$H$41,3,FALSE)</f>
        <v>Sun</v>
      </c>
      <c r="E39" s="14">
        <f>VLOOKUP($B39,'FIXTURES INPUT'!$A$4:$H$41,4,FALSE)</f>
        <v>45039</v>
      </c>
      <c r="F39" s="4" t="str">
        <f>VLOOKUP($B39,'FIXTURES INPUT'!$A$4:$H$41,6,FALSE)</f>
        <v>Long Melford</v>
      </c>
      <c r="G39" s="13" t="str">
        <f>VLOOKUP($B39,'FIXTURES INPUT'!$A$4:$H$41,7,FALSE)</f>
        <v>Home</v>
      </c>
      <c r="H39" s="13" t="str">
        <f>VLOOKUP($B39,'FIXTURES INPUT'!$A$4:$H$41,8,FALSE)</f>
        <v>Cancelled</v>
      </c>
      <c r="I39" s="13">
        <v>7</v>
      </c>
      <c r="J39" s="4" t="str">
        <f>VLOOKUP($I39,LISTS!$A$2:$B$39,2,FALSE)</f>
        <v>Superted</v>
      </c>
      <c r="K39" s="32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X39" s="13">
        <f>(IF($K39="No",0,VLOOKUP(X$3,LISTS!$M$2:$N$21,2,FALSE)*L39))*VLOOKUP($H39,LISTS!$G$2:$H$10,2,FALSE)</f>
        <v>0</v>
      </c>
      <c r="Y39" s="13">
        <f>(IF($K39="No",0,VLOOKUP(Y$3,LISTS!$M$2:$N$21,2,FALSE)*M39))*VLOOKUP($H39,LISTS!$G$2:$H$10,2,FALSE)</f>
        <v>0</v>
      </c>
      <c r="Z39" s="13">
        <f>(IF($K39="No",0,VLOOKUP(Z$3,LISTS!$M$2:$N$21,2,FALSE)*N39))*VLOOKUP($H39,LISTS!$G$2:$H$10,2,FALSE)</f>
        <v>0</v>
      </c>
      <c r="AA39" s="13">
        <f>(IF($K39="No",0,VLOOKUP(AA$3,LISTS!$M$2:$N$21,2,FALSE)*O39))*VLOOKUP($H39,LISTS!$G$2:$H$10,2,FALSE)</f>
        <v>0</v>
      </c>
      <c r="AB39" s="13">
        <f>(IF($K39="No",0,VLOOKUP(AB$3,LISTS!$M$2:$N$21,2,FALSE)*P39))*VLOOKUP($H39,LISTS!$G$2:$H$10,2,FALSE)</f>
        <v>0</v>
      </c>
      <c r="AC39" s="13">
        <f>(IF($K39="No",0,VLOOKUP(AC$3,LISTS!$M$2:$N$21,2,FALSE)*IF(Q39="YES",1,0)))*VLOOKUP($H39,LISTS!$G$2:$H$10,2,FALSE)</f>
        <v>0</v>
      </c>
      <c r="AD39" s="13">
        <f>(IF($K39="No",0,VLOOKUP(AD$3,LISTS!$M$2:$N$21,2,FALSE)*IF(R39="YES",1,0)))*VLOOKUP($H39,LISTS!$G$2:$H$10,2,FALSE)</f>
        <v>0</v>
      </c>
      <c r="AE39" s="13">
        <f>(IF($K39="No",0,VLOOKUP(AE$3,LISTS!$M$2:$N$21,2,FALSE)*IF(S39="YES",1,0)))*VLOOKUP($H39,LISTS!$G$2:$H$10,2,FALSE)</f>
        <v>0</v>
      </c>
      <c r="AF39" s="13">
        <f>(IF($K39="No",0,VLOOKUP(AF$3,LISTS!$M$2:$N$21,2,FALSE)*IF(T39="YES",1,0)))*VLOOKUP($H39,LISTS!$G$2:$H$10,2,FALSE)</f>
        <v>0</v>
      </c>
      <c r="AG39" s="13">
        <f>(IF($K39="No",0,VLOOKUP(AG$3,LISTS!$M$2:$N$21,2,FALSE)*IF(U39="YES",1,0)))*VLOOKUP($H39,LISTS!$G$2:$H$10,2,FALSE)</f>
        <v>0</v>
      </c>
      <c r="AH39" s="13">
        <f>(IF($K39="No",0,VLOOKUP(AH$3,LISTS!$M$2:$N$21,2,FALSE)*IF(V39="YES",1,0)))*VLOOKUP($H39,LISTS!$G$2:$H$10,2,FALSE)</f>
        <v>0</v>
      </c>
      <c r="AI39" s="29" t="str">
        <f t="shared" si="0"/>
        <v>DNP</v>
      </c>
    </row>
    <row r="40" spans="1:35" x14ac:dyDescent="0.25">
      <c r="A40" s="3">
        <f t="shared" si="4"/>
        <v>2023</v>
      </c>
      <c r="B40" s="11">
        <f t="shared" si="5"/>
        <v>2</v>
      </c>
      <c r="C40" s="11" t="str">
        <f>VLOOKUP($B40,'FIXTURES INPUT'!$A$4:$H$41,2,FALSE)</f>
        <v>Wk02</v>
      </c>
      <c r="D40" s="13" t="str">
        <f>VLOOKUP($B40,'FIXTURES INPUT'!$A$4:$H$41,3,FALSE)</f>
        <v>Sun</v>
      </c>
      <c r="E40" s="14">
        <f>VLOOKUP($B40,'FIXTURES INPUT'!$A$4:$H$41,4,FALSE)</f>
        <v>45039</v>
      </c>
      <c r="F40" s="4" t="str">
        <f>VLOOKUP($B40,'FIXTURES INPUT'!$A$4:$H$41,6,FALSE)</f>
        <v>Long Melford</v>
      </c>
      <c r="G40" s="13" t="str">
        <f>VLOOKUP($B40,'FIXTURES INPUT'!$A$4:$H$41,7,FALSE)</f>
        <v>Home</v>
      </c>
      <c r="H40" s="13" t="str">
        <f>VLOOKUP($B40,'FIXTURES INPUT'!$A$4:$H$41,8,FALSE)</f>
        <v>Cancelled</v>
      </c>
      <c r="I40" s="13">
        <f>I39+1</f>
        <v>8</v>
      </c>
      <c r="J40" s="4" t="str">
        <f>VLOOKUP($I40,LISTS!$A$2:$B$39,2,FALSE)</f>
        <v>Little</v>
      </c>
      <c r="K40" s="32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X40" s="13">
        <f>(IF($K40="No",0,VLOOKUP(X$3,LISTS!$M$2:$N$21,2,FALSE)*L40))*VLOOKUP($H40,LISTS!$G$2:$H$10,2,FALSE)</f>
        <v>0</v>
      </c>
      <c r="Y40" s="13">
        <f>(IF($K40="No",0,VLOOKUP(Y$3,LISTS!$M$2:$N$21,2,FALSE)*M40))*VLOOKUP($H40,LISTS!$G$2:$H$10,2,FALSE)</f>
        <v>0</v>
      </c>
      <c r="Z40" s="13">
        <f>(IF($K40="No",0,VLOOKUP(Z$3,LISTS!$M$2:$N$21,2,FALSE)*N40))*VLOOKUP($H40,LISTS!$G$2:$H$10,2,FALSE)</f>
        <v>0</v>
      </c>
      <c r="AA40" s="13">
        <f>(IF($K40="No",0,VLOOKUP(AA$3,LISTS!$M$2:$N$21,2,FALSE)*O40))*VLOOKUP($H40,LISTS!$G$2:$H$10,2,FALSE)</f>
        <v>0</v>
      </c>
      <c r="AB40" s="13">
        <f>(IF($K40="No",0,VLOOKUP(AB$3,LISTS!$M$2:$N$21,2,FALSE)*P40))*VLOOKUP($H40,LISTS!$G$2:$H$10,2,FALSE)</f>
        <v>0</v>
      </c>
      <c r="AC40" s="13">
        <f>(IF($K40="No",0,VLOOKUP(AC$3,LISTS!$M$2:$N$21,2,FALSE)*IF(Q40="YES",1,0)))*VLOOKUP($H40,LISTS!$G$2:$H$10,2,FALSE)</f>
        <v>0</v>
      </c>
      <c r="AD40" s="13">
        <f>(IF($K40="No",0,VLOOKUP(AD$3,LISTS!$M$2:$N$21,2,FALSE)*IF(R40="YES",1,0)))*VLOOKUP($H40,LISTS!$G$2:$H$10,2,FALSE)</f>
        <v>0</v>
      </c>
      <c r="AE40" s="13">
        <f>(IF($K40="No",0,VLOOKUP(AE$3,LISTS!$M$2:$N$21,2,FALSE)*IF(S40="YES",1,0)))*VLOOKUP($H40,LISTS!$G$2:$H$10,2,FALSE)</f>
        <v>0</v>
      </c>
      <c r="AF40" s="13">
        <f>(IF($K40="No",0,VLOOKUP(AF$3,LISTS!$M$2:$N$21,2,FALSE)*IF(T40="YES",1,0)))*VLOOKUP($H40,LISTS!$G$2:$H$10,2,FALSE)</f>
        <v>0</v>
      </c>
      <c r="AG40" s="13">
        <f>(IF($K40="No",0,VLOOKUP(AG$3,LISTS!$M$2:$N$21,2,FALSE)*IF(U40="YES",1,0)))*VLOOKUP($H40,LISTS!$G$2:$H$10,2,FALSE)</f>
        <v>0</v>
      </c>
      <c r="AH40" s="13">
        <f>(IF($K40="No",0,VLOOKUP(AH$3,LISTS!$M$2:$N$21,2,FALSE)*IF(V40="YES",1,0)))*VLOOKUP($H40,LISTS!$G$2:$H$10,2,FALSE)</f>
        <v>0</v>
      </c>
      <c r="AI40" s="29" t="str">
        <f t="shared" si="0"/>
        <v>DNP</v>
      </c>
    </row>
    <row r="41" spans="1:35" x14ac:dyDescent="0.25">
      <c r="A41" s="3">
        <f t="shared" si="4"/>
        <v>2023</v>
      </c>
      <c r="B41" s="11">
        <f t="shared" si="5"/>
        <v>2</v>
      </c>
      <c r="C41" s="11" t="str">
        <f>VLOOKUP($B41,'FIXTURES INPUT'!$A$4:$H$41,2,FALSE)</f>
        <v>Wk02</v>
      </c>
      <c r="D41" s="13" t="str">
        <f>VLOOKUP($B41,'FIXTURES INPUT'!$A$4:$H$41,3,FALSE)</f>
        <v>Sun</v>
      </c>
      <c r="E41" s="14">
        <f>VLOOKUP($B41,'FIXTURES INPUT'!$A$4:$H$41,4,FALSE)</f>
        <v>45039</v>
      </c>
      <c r="F41" s="4" t="str">
        <f>VLOOKUP($B41,'FIXTURES INPUT'!$A$4:$H$41,6,FALSE)</f>
        <v>Long Melford</v>
      </c>
      <c r="G41" s="13" t="str">
        <f>VLOOKUP($B41,'FIXTURES INPUT'!$A$4:$H$41,7,FALSE)</f>
        <v>Home</v>
      </c>
      <c r="H41" s="13" t="str">
        <f>VLOOKUP($B41,'FIXTURES INPUT'!$A$4:$H$41,8,FALSE)</f>
        <v>Cancelled</v>
      </c>
      <c r="I41" s="13">
        <f t="shared" ref="I41:I61" si="6">I40+1</f>
        <v>9</v>
      </c>
      <c r="J41" s="4" t="str">
        <f>VLOOKUP($I41,LISTS!$A$2:$B$39,2,FALSE)</f>
        <v>Dan Common</v>
      </c>
      <c r="K41" s="32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X41" s="13">
        <f>(IF($K41="No",0,VLOOKUP(X$3,LISTS!$M$2:$N$21,2,FALSE)*L41))*VLOOKUP($H41,LISTS!$G$2:$H$10,2,FALSE)</f>
        <v>0</v>
      </c>
      <c r="Y41" s="13">
        <f>(IF($K41="No",0,VLOOKUP(Y$3,LISTS!$M$2:$N$21,2,FALSE)*M41))*VLOOKUP($H41,LISTS!$G$2:$H$10,2,FALSE)</f>
        <v>0</v>
      </c>
      <c r="Z41" s="13">
        <f>(IF($K41="No",0,VLOOKUP(Z$3,LISTS!$M$2:$N$21,2,FALSE)*N41))*VLOOKUP($H41,LISTS!$G$2:$H$10,2,FALSE)</f>
        <v>0</v>
      </c>
      <c r="AA41" s="13">
        <f>(IF($K41="No",0,VLOOKUP(AA$3,LISTS!$M$2:$N$21,2,FALSE)*O41))*VLOOKUP($H41,LISTS!$G$2:$H$10,2,FALSE)</f>
        <v>0</v>
      </c>
      <c r="AB41" s="13">
        <f>(IF($K41="No",0,VLOOKUP(AB$3,LISTS!$M$2:$N$21,2,FALSE)*P41))*VLOOKUP($H41,LISTS!$G$2:$H$10,2,FALSE)</f>
        <v>0</v>
      </c>
      <c r="AC41" s="13">
        <f>(IF($K41="No",0,VLOOKUP(AC$3,LISTS!$M$2:$N$21,2,FALSE)*IF(Q41="YES",1,0)))*VLOOKUP($H41,LISTS!$G$2:$H$10,2,FALSE)</f>
        <v>0</v>
      </c>
      <c r="AD41" s="13">
        <f>(IF($K41="No",0,VLOOKUP(AD$3,LISTS!$M$2:$N$21,2,FALSE)*IF(R41="YES",1,0)))*VLOOKUP($H41,LISTS!$G$2:$H$10,2,FALSE)</f>
        <v>0</v>
      </c>
      <c r="AE41" s="13">
        <f>(IF($K41="No",0,VLOOKUP(AE$3,LISTS!$M$2:$N$21,2,FALSE)*IF(S41="YES",1,0)))*VLOOKUP($H41,LISTS!$G$2:$H$10,2,FALSE)</f>
        <v>0</v>
      </c>
      <c r="AF41" s="13">
        <f>(IF($K41="No",0,VLOOKUP(AF$3,LISTS!$M$2:$N$21,2,FALSE)*IF(T41="YES",1,0)))*VLOOKUP($H41,LISTS!$G$2:$H$10,2,FALSE)</f>
        <v>0</v>
      </c>
      <c r="AG41" s="13">
        <f>(IF($K41="No",0,VLOOKUP(AG$3,LISTS!$M$2:$N$21,2,FALSE)*IF(U41="YES",1,0)))*VLOOKUP($H41,LISTS!$G$2:$H$10,2,FALSE)</f>
        <v>0</v>
      </c>
      <c r="AH41" s="13">
        <f>(IF($K41="No",0,VLOOKUP(AH$3,LISTS!$M$2:$N$21,2,FALSE)*IF(V41="YES",1,0)))*VLOOKUP($H41,LISTS!$G$2:$H$10,2,FALSE)</f>
        <v>0</v>
      </c>
      <c r="AI41" s="29" t="str">
        <f t="shared" si="0"/>
        <v>DNP</v>
      </c>
    </row>
    <row r="42" spans="1:35" x14ac:dyDescent="0.25">
      <c r="A42" s="3">
        <f t="shared" si="4"/>
        <v>2023</v>
      </c>
      <c r="B42" s="11">
        <f t="shared" si="5"/>
        <v>2</v>
      </c>
      <c r="C42" s="11" t="str">
        <f>VLOOKUP($B42,'FIXTURES INPUT'!$A$4:$H$41,2,FALSE)</f>
        <v>Wk02</v>
      </c>
      <c r="D42" s="13" t="str">
        <f>VLOOKUP($B42,'FIXTURES INPUT'!$A$4:$H$41,3,FALSE)</f>
        <v>Sun</v>
      </c>
      <c r="E42" s="14">
        <f>VLOOKUP($B42,'FIXTURES INPUT'!$A$4:$H$41,4,FALSE)</f>
        <v>45039</v>
      </c>
      <c r="F42" s="4" t="str">
        <f>VLOOKUP($B42,'FIXTURES INPUT'!$A$4:$H$41,6,FALSE)</f>
        <v>Long Melford</v>
      </c>
      <c r="G42" s="13" t="str">
        <f>VLOOKUP($B42,'FIXTURES INPUT'!$A$4:$H$41,7,FALSE)</f>
        <v>Home</v>
      </c>
      <c r="H42" s="13" t="str">
        <f>VLOOKUP($B42,'FIXTURES INPUT'!$A$4:$H$41,8,FALSE)</f>
        <v>Cancelled</v>
      </c>
      <c r="I42" s="13">
        <f t="shared" si="6"/>
        <v>10</v>
      </c>
      <c r="J42" s="4" t="str">
        <f>VLOOKUP($I42,LISTS!$A$2:$B$39,2,FALSE)</f>
        <v>Chown</v>
      </c>
      <c r="K42" s="32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X42" s="13">
        <f>(IF($K42="No",0,VLOOKUP(X$3,LISTS!$M$2:$N$21,2,FALSE)*L42))*VLOOKUP($H42,LISTS!$G$2:$H$10,2,FALSE)</f>
        <v>0</v>
      </c>
      <c r="Y42" s="13">
        <f>(IF($K42="No",0,VLOOKUP(Y$3,LISTS!$M$2:$N$21,2,FALSE)*M42))*VLOOKUP($H42,LISTS!$G$2:$H$10,2,FALSE)</f>
        <v>0</v>
      </c>
      <c r="Z42" s="13">
        <f>(IF($K42="No",0,VLOOKUP(Z$3,LISTS!$M$2:$N$21,2,FALSE)*N42))*VLOOKUP($H42,LISTS!$G$2:$H$10,2,FALSE)</f>
        <v>0</v>
      </c>
      <c r="AA42" s="13">
        <f>(IF($K42="No",0,VLOOKUP(AA$3,LISTS!$M$2:$N$21,2,FALSE)*O42))*VLOOKUP($H42,LISTS!$G$2:$H$10,2,FALSE)</f>
        <v>0</v>
      </c>
      <c r="AB42" s="13">
        <f>(IF($K42="No",0,VLOOKUP(AB$3,LISTS!$M$2:$N$21,2,FALSE)*P42))*VLOOKUP($H42,LISTS!$G$2:$H$10,2,FALSE)</f>
        <v>0</v>
      </c>
      <c r="AC42" s="13">
        <f>(IF($K42="No",0,VLOOKUP(AC$3,LISTS!$M$2:$N$21,2,FALSE)*IF(Q42="YES",1,0)))*VLOOKUP($H42,LISTS!$G$2:$H$10,2,FALSE)</f>
        <v>0</v>
      </c>
      <c r="AD42" s="13">
        <f>(IF($K42="No",0,VLOOKUP(AD$3,LISTS!$M$2:$N$21,2,FALSE)*IF(R42="YES",1,0)))*VLOOKUP($H42,LISTS!$G$2:$H$10,2,FALSE)</f>
        <v>0</v>
      </c>
      <c r="AE42" s="13">
        <f>(IF($K42="No",0,VLOOKUP(AE$3,LISTS!$M$2:$N$21,2,FALSE)*IF(S42="YES",1,0)))*VLOOKUP($H42,LISTS!$G$2:$H$10,2,FALSE)</f>
        <v>0</v>
      </c>
      <c r="AF42" s="13">
        <f>(IF($K42="No",0,VLOOKUP(AF$3,LISTS!$M$2:$N$21,2,FALSE)*IF(T42="YES",1,0)))*VLOOKUP($H42,LISTS!$G$2:$H$10,2,FALSE)</f>
        <v>0</v>
      </c>
      <c r="AG42" s="13">
        <f>(IF($K42="No",0,VLOOKUP(AG$3,LISTS!$M$2:$N$21,2,FALSE)*IF(U42="YES",1,0)))*VLOOKUP($H42,LISTS!$G$2:$H$10,2,FALSE)</f>
        <v>0</v>
      </c>
      <c r="AH42" s="13">
        <f>(IF($K42="No",0,VLOOKUP(AH$3,LISTS!$M$2:$N$21,2,FALSE)*IF(V42="YES",1,0)))*VLOOKUP($H42,LISTS!$G$2:$H$10,2,FALSE)</f>
        <v>0</v>
      </c>
      <c r="AI42" s="29" t="str">
        <f t="shared" si="0"/>
        <v>DNP</v>
      </c>
    </row>
    <row r="43" spans="1:35" x14ac:dyDescent="0.25">
      <c r="A43" s="3">
        <f t="shared" si="4"/>
        <v>2023</v>
      </c>
      <c r="B43" s="11">
        <f t="shared" si="5"/>
        <v>2</v>
      </c>
      <c r="C43" s="11" t="str">
        <f>VLOOKUP($B43,'FIXTURES INPUT'!$A$4:$H$41,2,FALSE)</f>
        <v>Wk02</v>
      </c>
      <c r="D43" s="13" t="str">
        <f>VLOOKUP($B43,'FIXTURES INPUT'!$A$4:$H$41,3,FALSE)</f>
        <v>Sun</v>
      </c>
      <c r="E43" s="14">
        <f>VLOOKUP($B43,'FIXTURES INPUT'!$A$4:$H$41,4,FALSE)</f>
        <v>45039</v>
      </c>
      <c r="F43" s="4" t="str">
        <f>VLOOKUP($B43,'FIXTURES INPUT'!$A$4:$H$41,6,FALSE)</f>
        <v>Long Melford</v>
      </c>
      <c r="G43" s="13" t="str">
        <f>VLOOKUP($B43,'FIXTURES INPUT'!$A$4:$H$41,7,FALSE)</f>
        <v>Home</v>
      </c>
      <c r="H43" s="13" t="str">
        <f>VLOOKUP($B43,'FIXTURES INPUT'!$A$4:$H$41,8,FALSE)</f>
        <v>Cancelled</v>
      </c>
      <c r="I43" s="13">
        <f t="shared" si="6"/>
        <v>11</v>
      </c>
      <c r="J43" s="4" t="str">
        <f>VLOOKUP($I43,LISTS!$A$2:$B$39,2,FALSE)</f>
        <v>Minndo</v>
      </c>
      <c r="K43" s="32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X43" s="13">
        <f>(IF($K43="No",0,VLOOKUP(X$3,LISTS!$M$2:$N$21,2,FALSE)*L43))*VLOOKUP($H43,LISTS!$G$2:$H$10,2,FALSE)</f>
        <v>0</v>
      </c>
      <c r="Y43" s="13">
        <f>(IF($K43="No",0,VLOOKUP(Y$3,LISTS!$M$2:$N$21,2,FALSE)*M43))*VLOOKUP($H43,LISTS!$G$2:$H$10,2,FALSE)</f>
        <v>0</v>
      </c>
      <c r="Z43" s="13">
        <f>(IF($K43="No",0,VLOOKUP(Z$3,LISTS!$M$2:$N$21,2,FALSE)*N43))*VLOOKUP($H43,LISTS!$G$2:$H$10,2,FALSE)</f>
        <v>0</v>
      </c>
      <c r="AA43" s="13">
        <f>(IF($K43="No",0,VLOOKUP(AA$3,LISTS!$M$2:$N$21,2,FALSE)*O43))*VLOOKUP($H43,LISTS!$G$2:$H$10,2,FALSE)</f>
        <v>0</v>
      </c>
      <c r="AB43" s="13">
        <f>(IF($K43="No",0,VLOOKUP(AB$3,LISTS!$M$2:$N$21,2,FALSE)*P43))*VLOOKUP($H43,LISTS!$G$2:$H$10,2,FALSE)</f>
        <v>0</v>
      </c>
      <c r="AC43" s="13">
        <f>(IF($K43="No",0,VLOOKUP(AC$3,LISTS!$M$2:$N$21,2,FALSE)*IF(Q43="YES",1,0)))*VLOOKUP($H43,LISTS!$G$2:$H$10,2,FALSE)</f>
        <v>0</v>
      </c>
      <c r="AD43" s="13">
        <f>(IF($K43="No",0,VLOOKUP(AD$3,LISTS!$M$2:$N$21,2,FALSE)*IF(R43="YES",1,0)))*VLOOKUP($H43,LISTS!$G$2:$H$10,2,FALSE)</f>
        <v>0</v>
      </c>
      <c r="AE43" s="13">
        <f>(IF($K43="No",0,VLOOKUP(AE$3,LISTS!$M$2:$N$21,2,FALSE)*IF(S43="YES",1,0)))*VLOOKUP($H43,LISTS!$G$2:$H$10,2,FALSE)</f>
        <v>0</v>
      </c>
      <c r="AF43" s="13">
        <f>(IF($K43="No",0,VLOOKUP(AF$3,LISTS!$M$2:$N$21,2,FALSE)*IF(T43="YES",1,0)))*VLOOKUP($H43,LISTS!$G$2:$H$10,2,FALSE)</f>
        <v>0</v>
      </c>
      <c r="AG43" s="13">
        <f>(IF($K43="No",0,VLOOKUP(AG$3,LISTS!$M$2:$N$21,2,FALSE)*IF(U43="YES",1,0)))*VLOOKUP($H43,LISTS!$G$2:$H$10,2,FALSE)</f>
        <v>0</v>
      </c>
      <c r="AH43" s="13">
        <f>(IF($K43="No",0,VLOOKUP(AH$3,LISTS!$M$2:$N$21,2,FALSE)*IF(V43="YES",1,0)))*VLOOKUP($H43,LISTS!$G$2:$H$10,2,FALSE)</f>
        <v>0</v>
      </c>
      <c r="AI43" s="29" t="str">
        <f t="shared" si="0"/>
        <v>DNP</v>
      </c>
    </row>
    <row r="44" spans="1:35" x14ac:dyDescent="0.25">
      <c r="A44" s="3">
        <f t="shared" si="4"/>
        <v>2023</v>
      </c>
      <c r="B44" s="11">
        <f t="shared" si="5"/>
        <v>2</v>
      </c>
      <c r="C44" s="11" t="str">
        <f>VLOOKUP($B44,'FIXTURES INPUT'!$A$4:$H$41,2,FALSE)</f>
        <v>Wk02</v>
      </c>
      <c r="D44" s="13" t="str">
        <f>VLOOKUP($B44,'FIXTURES INPUT'!$A$4:$H$41,3,FALSE)</f>
        <v>Sun</v>
      </c>
      <c r="E44" s="14">
        <f>VLOOKUP($B44,'FIXTURES INPUT'!$A$4:$H$41,4,FALSE)</f>
        <v>45039</v>
      </c>
      <c r="F44" s="4" t="str">
        <f>VLOOKUP($B44,'FIXTURES INPUT'!$A$4:$H$41,6,FALSE)</f>
        <v>Long Melford</v>
      </c>
      <c r="G44" s="13" t="str">
        <f>VLOOKUP($B44,'FIXTURES INPUT'!$A$4:$H$41,7,FALSE)</f>
        <v>Home</v>
      </c>
      <c r="H44" s="13" t="str">
        <f>VLOOKUP($B44,'FIXTURES INPUT'!$A$4:$H$41,8,FALSE)</f>
        <v>Cancelled</v>
      </c>
      <c r="I44" s="13">
        <f t="shared" si="6"/>
        <v>12</v>
      </c>
      <c r="J44" s="4" t="str">
        <f>VLOOKUP($I44,LISTS!$A$2:$B$39,2,FALSE)</f>
        <v>Bevan Gordon</v>
      </c>
      <c r="K44" s="32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X44" s="13">
        <f>(IF($K44="No",0,VLOOKUP(X$3,LISTS!$M$2:$N$21,2,FALSE)*L44))*VLOOKUP($H44,LISTS!$G$2:$H$10,2,FALSE)</f>
        <v>0</v>
      </c>
      <c r="Y44" s="13">
        <f>(IF($K44="No",0,VLOOKUP(Y$3,LISTS!$M$2:$N$21,2,FALSE)*M44))*VLOOKUP($H44,LISTS!$G$2:$H$10,2,FALSE)</f>
        <v>0</v>
      </c>
      <c r="Z44" s="13">
        <f>(IF($K44="No",0,VLOOKUP(Z$3,LISTS!$M$2:$N$21,2,FALSE)*N44))*VLOOKUP($H44,LISTS!$G$2:$H$10,2,FALSE)</f>
        <v>0</v>
      </c>
      <c r="AA44" s="13">
        <f>(IF($K44="No",0,VLOOKUP(AA$3,LISTS!$M$2:$N$21,2,FALSE)*O44))*VLOOKUP($H44,LISTS!$G$2:$H$10,2,FALSE)</f>
        <v>0</v>
      </c>
      <c r="AB44" s="13">
        <f>(IF($K44="No",0,VLOOKUP(AB$3,LISTS!$M$2:$N$21,2,FALSE)*P44))*VLOOKUP($H44,LISTS!$G$2:$H$10,2,FALSE)</f>
        <v>0</v>
      </c>
      <c r="AC44" s="13">
        <f>(IF($K44="No",0,VLOOKUP(AC$3,LISTS!$M$2:$N$21,2,FALSE)*IF(Q44="YES",1,0)))*VLOOKUP($H44,LISTS!$G$2:$H$10,2,FALSE)</f>
        <v>0</v>
      </c>
      <c r="AD44" s="13">
        <f>(IF($K44="No",0,VLOOKUP(AD$3,LISTS!$M$2:$N$21,2,FALSE)*IF(R44="YES",1,0)))*VLOOKUP($H44,LISTS!$G$2:$H$10,2,FALSE)</f>
        <v>0</v>
      </c>
      <c r="AE44" s="13">
        <f>(IF($K44="No",0,VLOOKUP(AE$3,LISTS!$M$2:$N$21,2,FALSE)*IF(S44="YES",1,0)))*VLOOKUP($H44,LISTS!$G$2:$H$10,2,FALSE)</f>
        <v>0</v>
      </c>
      <c r="AF44" s="13">
        <f>(IF($K44="No",0,VLOOKUP(AF$3,LISTS!$M$2:$N$21,2,FALSE)*IF(T44="YES",1,0)))*VLOOKUP($H44,LISTS!$G$2:$H$10,2,FALSE)</f>
        <v>0</v>
      </c>
      <c r="AG44" s="13">
        <f>(IF($K44="No",0,VLOOKUP(AG$3,LISTS!$M$2:$N$21,2,FALSE)*IF(U44="YES",1,0)))*VLOOKUP($H44,LISTS!$G$2:$H$10,2,FALSE)</f>
        <v>0</v>
      </c>
      <c r="AH44" s="13">
        <f>(IF($K44="No",0,VLOOKUP(AH$3,LISTS!$M$2:$N$21,2,FALSE)*IF(V44="YES",1,0)))*VLOOKUP($H44,LISTS!$G$2:$H$10,2,FALSE)</f>
        <v>0</v>
      </c>
      <c r="AI44" s="29" t="str">
        <f t="shared" si="0"/>
        <v>DNP</v>
      </c>
    </row>
    <row r="45" spans="1:35" x14ac:dyDescent="0.25">
      <c r="A45" s="3">
        <f t="shared" si="4"/>
        <v>2023</v>
      </c>
      <c r="B45" s="11">
        <f t="shared" si="5"/>
        <v>2</v>
      </c>
      <c r="C45" s="11" t="str">
        <f>VLOOKUP($B45,'FIXTURES INPUT'!$A$4:$H$41,2,FALSE)</f>
        <v>Wk02</v>
      </c>
      <c r="D45" s="13" t="str">
        <f>VLOOKUP($B45,'FIXTURES INPUT'!$A$4:$H$41,3,FALSE)</f>
        <v>Sun</v>
      </c>
      <c r="E45" s="14">
        <f>VLOOKUP($B45,'FIXTURES INPUT'!$A$4:$H$41,4,FALSE)</f>
        <v>45039</v>
      </c>
      <c r="F45" s="4" t="str">
        <f>VLOOKUP($B45,'FIXTURES INPUT'!$A$4:$H$41,6,FALSE)</f>
        <v>Long Melford</v>
      </c>
      <c r="G45" s="13" t="str">
        <f>VLOOKUP($B45,'FIXTURES INPUT'!$A$4:$H$41,7,FALSE)</f>
        <v>Home</v>
      </c>
      <c r="H45" s="13" t="str">
        <f>VLOOKUP($B45,'FIXTURES INPUT'!$A$4:$H$41,8,FALSE)</f>
        <v>Cancelled</v>
      </c>
      <c r="I45" s="13">
        <f t="shared" si="6"/>
        <v>13</v>
      </c>
      <c r="J45" s="4" t="str">
        <f>VLOOKUP($I45,LISTS!$A$2:$B$39,2,FALSE)</f>
        <v>Harry Armour</v>
      </c>
      <c r="K45" s="32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X45" s="13">
        <f>(IF($K45="No",0,VLOOKUP(X$3,LISTS!$M$2:$N$21,2,FALSE)*L45))*VLOOKUP($H45,LISTS!$G$2:$H$10,2,FALSE)</f>
        <v>0</v>
      </c>
      <c r="Y45" s="13">
        <f>(IF($K45="No",0,VLOOKUP(Y$3,LISTS!$M$2:$N$21,2,FALSE)*M45))*VLOOKUP($H45,LISTS!$G$2:$H$10,2,FALSE)</f>
        <v>0</v>
      </c>
      <c r="Z45" s="13">
        <f>(IF($K45="No",0,VLOOKUP(Z$3,LISTS!$M$2:$N$21,2,FALSE)*N45))*VLOOKUP($H45,LISTS!$G$2:$H$10,2,FALSE)</f>
        <v>0</v>
      </c>
      <c r="AA45" s="13">
        <f>(IF($K45="No",0,VLOOKUP(AA$3,LISTS!$M$2:$N$21,2,FALSE)*O45))*VLOOKUP($H45,LISTS!$G$2:$H$10,2,FALSE)</f>
        <v>0</v>
      </c>
      <c r="AB45" s="13">
        <f>(IF($K45="No",0,VLOOKUP(AB$3,LISTS!$M$2:$N$21,2,FALSE)*P45))*VLOOKUP($H45,LISTS!$G$2:$H$10,2,FALSE)</f>
        <v>0</v>
      </c>
      <c r="AC45" s="13">
        <f>(IF($K45="No",0,VLOOKUP(AC$3,LISTS!$M$2:$N$21,2,FALSE)*IF(Q45="YES",1,0)))*VLOOKUP($H45,LISTS!$G$2:$H$10,2,FALSE)</f>
        <v>0</v>
      </c>
      <c r="AD45" s="13">
        <f>(IF($K45="No",0,VLOOKUP(AD$3,LISTS!$M$2:$N$21,2,FALSE)*IF(R45="YES",1,0)))*VLOOKUP($H45,LISTS!$G$2:$H$10,2,FALSE)</f>
        <v>0</v>
      </c>
      <c r="AE45" s="13">
        <f>(IF($K45="No",0,VLOOKUP(AE$3,LISTS!$M$2:$N$21,2,FALSE)*IF(S45="YES",1,0)))*VLOOKUP($H45,LISTS!$G$2:$H$10,2,FALSE)</f>
        <v>0</v>
      </c>
      <c r="AF45" s="13">
        <f>(IF($K45="No",0,VLOOKUP(AF$3,LISTS!$M$2:$N$21,2,FALSE)*IF(T45="YES",1,0)))*VLOOKUP($H45,LISTS!$G$2:$H$10,2,FALSE)</f>
        <v>0</v>
      </c>
      <c r="AG45" s="13">
        <f>(IF($K45="No",0,VLOOKUP(AG$3,LISTS!$M$2:$N$21,2,FALSE)*IF(U45="YES",1,0)))*VLOOKUP($H45,LISTS!$G$2:$H$10,2,FALSE)</f>
        <v>0</v>
      </c>
      <c r="AH45" s="13">
        <f>(IF($K45="No",0,VLOOKUP(AH$3,LISTS!$M$2:$N$21,2,FALSE)*IF(V45="YES",1,0)))*VLOOKUP($H45,LISTS!$G$2:$H$10,2,FALSE)</f>
        <v>0</v>
      </c>
      <c r="AI45" s="29" t="str">
        <f t="shared" si="0"/>
        <v>DNP</v>
      </c>
    </row>
    <row r="46" spans="1:35" x14ac:dyDescent="0.25">
      <c r="A46" s="3">
        <f t="shared" si="4"/>
        <v>2023</v>
      </c>
      <c r="B46" s="11">
        <f t="shared" si="5"/>
        <v>2</v>
      </c>
      <c r="C46" s="11" t="str">
        <f>VLOOKUP($B46,'FIXTURES INPUT'!$A$4:$H$41,2,FALSE)</f>
        <v>Wk02</v>
      </c>
      <c r="D46" s="13" t="str">
        <f>VLOOKUP($B46,'FIXTURES INPUT'!$A$4:$H$41,3,FALSE)</f>
        <v>Sun</v>
      </c>
      <c r="E46" s="14">
        <f>VLOOKUP($B46,'FIXTURES INPUT'!$A$4:$H$41,4,FALSE)</f>
        <v>45039</v>
      </c>
      <c r="F46" s="4" t="str">
        <f>VLOOKUP($B46,'FIXTURES INPUT'!$A$4:$H$41,6,FALSE)</f>
        <v>Long Melford</v>
      </c>
      <c r="G46" s="13" t="str">
        <f>VLOOKUP($B46,'FIXTURES INPUT'!$A$4:$H$41,7,FALSE)</f>
        <v>Home</v>
      </c>
      <c r="H46" s="13" t="str">
        <f>VLOOKUP($B46,'FIXTURES INPUT'!$A$4:$H$41,8,FALSE)</f>
        <v>Cancelled</v>
      </c>
      <c r="I46" s="13">
        <f t="shared" si="6"/>
        <v>14</v>
      </c>
      <c r="J46" s="4" t="str">
        <f>VLOOKUP($I46,LISTS!$A$2:$B$39,2,FALSE)</f>
        <v>KP</v>
      </c>
      <c r="K46" s="32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X46" s="13">
        <f>(IF($K46="No",0,VLOOKUP(X$3,LISTS!$M$2:$N$21,2,FALSE)*L46))*VLOOKUP($H46,LISTS!$G$2:$H$10,2,FALSE)</f>
        <v>0</v>
      </c>
      <c r="Y46" s="13">
        <f>(IF($K46="No",0,VLOOKUP(Y$3,LISTS!$M$2:$N$21,2,FALSE)*M46))*VLOOKUP($H46,LISTS!$G$2:$H$10,2,FALSE)</f>
        <v>0</v>
      </c>
      <c r="Z46" s="13">
        <f>(IF($K46="No",0,VLOOKUP(Z$3,LISTS!$M$2:$N$21,2,FALSE)*N46))*VLOOKUP($H46,LISTS!$G$2:$H$10,2,FALSE)</f>
        <v>0</v>
      </c>
      <c r="AA46" s="13">
        <f>(IF($K46="No",0,VLOOKUP(AA$3,LISTS!$M$2:$N$21,2,FALSE)*O46))*VLOOKUP($H46,LISTS!$G$2:$H$10,2,FALSE)</f>
        <v>0</v>
      </c>
      <c r="AB46" s="13">
        <f>(IF($K46="No",0,VLOOKUP(AB$3,LISTS!$M$2:$N$21,2,FALSE)*P46))*VLOOKUP($H46,LISTS!$G$2:$H$10,2,FALSE)</f>
        <v>0</v>
      </c>
      <c r="AC46" s="13">
        <f>(IF($K46="No",0,VLOOKUP(AC$3,LISTS!$M$2:$N$21,2,FALSE)*IF(Q46="YES",1,0)))*VLOOKUP($H46,LISTS!$G$2:$H$10,2,FALSE)</f>
        <v>0</v>
      </c>
      <c r="AD46" s="13">
        <f>(IF($K46="No",0,VLOOKUP(AD$3,LISTS!$M$2:$N$21,2,FALSE)*IF(R46="YES",1,0)))*VLOOKUP($H46,LISTS!$G$2:$H$10,2,FALSE)</f>
        <v>0</v>
      </c>
      <c r="AE46" s="13">
        <f>(IF($K46="No",0,VLOOKUP(AE$3,LISTS!$M$2:$N$21,2,FALSE)*IF(S46="YES",1,0)))*VLOOKUP($H46,LISTS!$G$2:$H$10,2,FALSE)</f>
        <v>0</v>
      </c>
      <c r="AF46" s="13">
        <f>(IF($K46="No",0,VLOOKUP(AF$3,LISTS!$M$2:$N$21,2,FALSE)*IF(T46="YES",1,0)))*VLOOKUP($H46,LISTS!$G$2:$H$10,2,FALSE)</f>
        <v>0</v>
      </c>
      <c r="AG46" s="13">
        <f>(IF($K46="No",0,VLOOKUP(AG$3,LISTS!$M$2:$N$21,2,FALSE)*IF(U46="YES",1,0)))*VLOOKUP($H46,LISTS!$G$2:$H$10,2,FALSE)</f>
        <v>0</v>
      </c>
      <c r="AH46" s="13">
        <f>(IF($K46="No",0,VLOOKUP(AH$3,LISTS!$M$2:$N$21,2,FALSE)*IF(V46="YES",1,0)))*VLOOKUP($H46,LISTS!$G$2:$H$10,2,FALSE)</f>
        <v>0</v>
      </c>
      <c r="AI46" s="29" t="str">
        <f t="shared" si="0"/>
        <v>DNP</v>
      </c>
    </row>
    <row r="47" spans="1:35" x14ac:dyDescent="0.25">
      <c r="A47" s="3">
        <f t="shared" si="4"/>
        <v>2023</v>
      </c>
      <c r="B47" s="11">
        <f t="shared" si="5"/>
        <v>2</v>
      </c>
      <c r="C47" s="11" t="str">
        <f>VLOOKUP($B47,'FIXTURES INPUT'!$A$4:$H$41,2,FALSE)</f>
        <v>Wk02</v>
      </c>
      <c r="D47" s="13" t="str">
        <f>VLOOKUP($B47,'FIXTURES INPUT'!$A$4:$H$41,3,FALSE)</f>
        <v>Sun</v>
      </c>
      <c r="E47" s="14">
        <f>VLOOKUP($B47,'FIXTURES INPUT'!$A$4:$H$41,4,FALSE)</f>
        <v>45039</v>
      </c>
      <c r="F47" s="4" t="str">
        <f>VLOOKUP($B47,'FIXTURES INPUT'!$A$4:$H$41,6,FALSE)</f>
        <v>Long Melford</v>
      </c>
      <c r="G47" s="13" t="str">
        <f>VLOOKUP($B47,'FIXTURES INPUT'!$A$4:$H$41,7,FALSE)</f>
        <v>Home</v>
      </c>
      <c r="H47" s="13" t="str">
        <f>VLOOKUP($B47,'FIXTURES INPUT'!$A$4:$H$41,8,FALSE)</f>
        <v>Cancelled</v>
      </c>
      <c r="I47" s="13">
        <f t="shared" si="6"/>
        <v>15</v>
      </c>
      <c r="J47" s="4" t="str">
        <f>VLOOKUP($I47,LISTS!$A$2:$B$39,2,FALSE)</f>
        <v>Will Stacey</v>
      </c>
      <c r="K47" s="32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X47" s="13">
        <f>(IF($K47="No",0,VLOOKUP(X$3,LISTS!$M$2:$N$21,2,FALSE)*L47))*VLOOKUP($H47,LISTS!$G$2:$H$10,2,FALSE)</f>
        <v>0</v>
      </c>
      <c r="Y47" s="13">
        <f>(IF($K47="No",0,VLOOKUP(Y$3,LISTS!$M$2:$N$21,2,FALSE)*M47))*VLOOKUP($H47,LISTS!$G$2:$H$10,2,FALSE)</f>
        <v>0</v>
      </c>
      <c r="Z47" s="13">
        <f>(IF($K47="No",0,VLOOKUP(Z$3,LISTS!$M$2:$N$21,2,FALSE)*N47))*VLOOKUP($H47,LISTS!$G$2:$H$10,2,FALSE)</f>
        <v>0</v>
      </c>
      <c r="AA47" s="13">
        <f>(IF($K47="No",0,VLOOKUP(AA$3,LISTS!$M$2:$N$21,2,FALSE)*O47))*VLOOKUP($H47,LISTS!$G$2:$H$10,2,FALSE)</f>
        <v>0</v>
      </c>
      <c r="AB47" s="13">
        <f>(IF($K47="No",0,VLOOKUP(AB$3,LISTS!$M$2:$N$21,2,FALSE)*P47))*VLOOKUP($H47,LISTS!$G$2:$H$10,2,FALSE)</f>
        <v>0</v>
      </c>
      <c r="AC47" s="13">
        <f>(IF($K47="No",0,VLOOKUP(AC$3,LISTS!$M$2:$N$21,2,FALSE)*IF(Q47="YES",1,0)))*VLOOKUP($H47,LISTS!$G$2:$H$10,2,FALSE)</f>
        <v>0</v>
      </c>
      <c r="AD47" s="13">
        <f>(IF($K47="No",0,VLOOKUP(AD$3,LISTS!$M$2:$N$21,2,FALSE)*IF(R47="YES",1,0)))*VLOOKUP($H47,LISTS!$G$2:$H$10,2,FALSE)</f>
        <v>0</v>
      </c>
      <c r="AE47" s="13">
        <f>(IF($K47="No",0,VLOOKUP(AE$3,LISTS!$M$2:$N$21,2,FALSE)*IF(S47="YES",1,0)))*VLOOKUP($H47,LISTS!$G$2:$H$10,2,FALSE)</f>
        <v>0</v>
      </c>
      <c r="AF47" s="13">
        <f>(IF($K47="No",0,VLOOKUP(AF$3,LISTS!$M$2:$N$21,2,FALSE)*IF(T47="YES",1,0)))*VLOOKUP($H47,LISTS!$G$2:$H$10,2,FALSE)</f>
        <v>0</v>
      </c>
      <c r="AG47" s="13">
        <f>(IF($K47="No",0,VLOOKUP(AG$3,LISTS!$M$2:$N$21,2,FALSE)*IF(U47="YES",1,0)))*VLOOKUP($H47,LISTS!$G$2:$H$10,2,FALSE)</f>
        <v>0</v>
      </c>
      <c r="AH47" s="13">
        <f>(IF($K47="No",0,VLOOKUP(AH$3,LISTS!$M$2:$N$21,2,FALSE)*IF(V47="YES",1,0)))*VLOOKUP($H47,LISTS!$G$2:$H$10,2,FALSE)</f>
        <v>0</v>
      </c>
      <c r="AI47" s="29" t="str">
        <f t="shared" si="0"/>
        <v>DNP</v>
      </c>
    </row>
    <row r="48" spans="1:35" x14ac:dyDescent="0.25">
      <c r="A48" s="3">
        <f t="shared" si="4"/>
        <v>2023</v>
      </c>
      <c r="B48" s="11">
        <f t="shared" si="5"/>
        <v>2</v>
      </c>
      <c r="C48" s="11" t="str">
        <f>VLOOKUP($B48,'FIXTURES INPUT'!$A$4:$H$41,2,FALSE)</f>
        <v>Wk02</v>
      </c>
      <c r="D48" s="13" t="str">
        <f>VLOOKUP($B48,'FIXTURES INPUT'!$A$4:$H$41,3,FALSE)</f>
        <v>Sun</v>
      </c>
      <c r="E48" s="14">
        <f>VLOOKUP($B48,'FIXTURES INPUT'!$A$4:$H$41,4,FALSE)</f>
        <v>45039</v>
      </c>
      <c r="F48" s="4" t="str">
        <f>VLOOKUP($B48,'FIXTURES INPUT'!$A$4:$H$41,6,FALSE)</f>
        <v>Long Melford</v>
      </c>
      <c r="G48" s="13" t="str">
        <f>VLOOKUP($B48,'FIXTURES INPUT'!$A$4:$H$41,7,FALSE)</f>
        <v>Home</v>
      </c>
      <c r="H48" s="13" t="str">
        <f>VLOOKUP($B48,'FIXTURES INPUT'!$A$4:$H$41,8,FALSE)</f>
        <v>Cancelled</v>
      </c>
      <c r="I48" s="13">
        <f t="shared" si="6"/>
        <v>16</v>
      </c>
      <c r="J48" s="4" t="str">
        <f>VLOOKUP($I48,LISTS!$A$2:$B$39,2,FALSE)</f>
        <v>Barry</v>
      </c>
      <c r="K48" s="32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X48" s="13">
        <f>(IF($K48="No",0,VLOOKUP(X$3,LISTS!$M$2:$N$21,2,FALSE)*L48))*VLOOKUP($H48,LISTS!$G$2:$H$10,2,FALSE)</f>
        <v>0</v>
      </c>
      <c r="Y48" s="13">
        <f>(IF($K48="No",0,VLOOKUP(Y$3,LISTS!$M$2:$N$21,2,FALSE)*M48))*VLOOKUP($H48,LISTS!$G$2:$H$10,2,FALSE)</f>
        <v>0</v>
      </c>
      <c r="Z48" s="13">
        <f>(IF($K48="No",0,VLOOKUP(Z$3,LISTS!$M$2:$N$21,2,FALSE)*N48))*VLOOKUP($H48,LISTS!$G$2:$H$10,2,FALSE)</f>
        <v>0</v>
      </c>
      <c r="AA48" s="13">
        <f>(IF($K48="No",0,VLOOKUP(AA$3,LISTS!$M$2:$N$21,2,FALSE)*O48))*VLOOKUP($H48,LISTS!$G$2:$H$10,2,FALSE)</f>
        <v>0</v>
      </c>
      <c r="AB48" s="13">
        <f>(IF($K48="No",0,VLOOKUP(AB$3,LISTS!$M$2:$N$21,2,FALSE)*P48))*VLOOKUP($H48,LISTS!$G$2:$H$10,2,FALSE)</f>
        <v>0</v>
      </c>
      <c r="AC48" s="13">
        <f>(IF($K48="No",0,VLOOKUP(AC$3,LISTS!$M$2:$N$21,2,FALSE)*IF(Q48="YES",1,0)))*VLOOKUP($H48,LISTS!$G$2:$H$10,2,FALSE)</f>
        <v>0</v>
      </c>
      <c r="AD48" s="13">
        <f>(IF($K48="No",0,VLOOKUP(AD$3,LISTS!$M$2:$N$21,2,FALSE)*IF(R48="YES",1,0)))*VLOOKUP($H48,LISTS!$G$2:$H$10,2,FALSE)</f>
        <v>0</v>
      </c>
      <c r="AE48" s="13">
        <f>(IF($K48="No",0,VLOOKUP(AE$3,LISTS!$M$2:$N$21,2,FALSE)*IF(S48="YES",1,0)))*VLOOKUP($H48,LISTS!$G$2:$H$10,2,FALSE)</f>
        <v>0</v>
      </c>
      <c r="AF48" s="13">
        <f>(IF($K48="No",0,VLOOKUP(AF$3,LISTS!$M$2:$N$21,2,FALSE)*IF(T48="YES",1,0)))*VLOOKUP($H48,LISTS!$G$2:$H$10,2,FALSE)</f>
        <v>0</v>
      </c>
      <c r="AG48" s="13">
        <f>(IF($K48="No",0,VLOOKUP(AG$3,LISTS!$M$2:$N$21,2,FALSE)*IF(U48="YES",1,0)))*VLOOKUP($H48,LISTS!$G$2:$H$10,2,FALSE)</f>
        <v>0</v>
      </c>
      <c r="AH48" s="13">
        <f>(IF($K48="No",0,VLOOKUP(AH$3,LISTS!$M$2:$N$21,2,FALSE)*IF(V48="YES",1,0)))*VLOOKUP($H48,LISTS!$G$2:$H$10,2,FALSE)</f>
        <v>0</v>
      </c>
      <c r="AI48" s="29" t="str">
        <f t="shared" si="0"/>
        <v>DNP</v>
      </c>
    </row>
    <row r="49" spans="1:35" x14ac:dyDescent="0.25">
      <c r="A49" s="3">
        <f t="shared" si="4"/>
        <v>2023</v>
      </c>
      <c r="B49" s="11">
        <f t="shared" si="5"/>
        <v>2</v>
      </c>
      <c r="C49" s="11" t="str">
        <f>VLOOKUP($B49,'FIXTURES INPUT'!$A$4:$H$41,2,FALSE)</f>
        <v>Wk02</v>
      </c>
      <c r="D49" s="13" t="str">
        <f>VLOOKUP($B49,'FIXTURES INPUT'!$A$4:$H$41,3,FALSE)</f>
        <v>Sun</v>
      </c>
      <c r="E49" s="14">
        <f>VLOOKUP($B49,'FIXTURES INPUT'!$A$4:$H$41,4,FALSE)</f>
        <v>45039</v>
      </c>
      <c r="F49" s="4" t="str">
        <f>VLOOKUP($B49,'FIXTURES INPUT'!$A$4:$H$41,6,FALSE)</f>
        <v>Long Melford</v>
      </c>
      <c r="G49" s="13" t="str">
        <f>VLOOKUP($B49,'FIXTURES INPUT'!$A$4:$H$41,7,FALSE)</f>
        <v>Home</v>
      </c>
      <c r="H49" s="13" t="str">
        <f>VLOOKUP($B49,'FIXTURES INPUT'!$A$4:$H$41,8,FALSE)</f>
        <v>Cancelled</v>
      </c>
      <c r="I49" s="13">
        <f t="shared" si="6"/>
        <v>17</v>
      </c>
      <c r="J49" s="4" t="str">
        <f>VLOOKUP($I49,LISTS!$A$2:$B$39,2,FALSE)</f>
        <v>Rob Sherriff</v>
      </c>
      <c r="K49" s="32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X49" s="13">
        <f>(IF($K49="No",0,VLOOKUP(X$3,LISTS!$M$2:$N$21,2,FALSE)*L49))*VLOOKUP($H49,LISTS!$G$2:$H$10,2,FALSE)</f>
        <v>0</v>
      </c>
      <c r="Y49" s="13">
        <f>(IF($K49="No",0,VLOOKUP(Y$3,LISTS!$M$2:$N$21,2,FALSE)*M49))*VLOOKUP($H49,LISTS!$G$2:$H$10,2,FALSE)</f>
        <v>0</v>
      </c>
      <c r="Z49" s="13">
        <f>(IF($K49="No",0,VLOOKUP(Z$3,LISTS!$M$2:$N$21,2,FALSE)*N49))*VLOOKUP($H49,LISTS!$G$2:$H$10,2,FALSE)</f>
        <v>0</v>
      </c>
      <c r="AA49" s="13">
        <f>(IF($K49="No",0,VLOOKUP(AA$3,LISTS!$M$2:$N$21,2,FALSE)*O49))*VLOOKUP($H49,LISTS!$G$2:$H$10,2,FALSE)</f>
        <v>0</v>
      </c>
      <c r="AB49" s="13">
        <f>(IF($K49="No",0,VLOOKUP(AB$3,LISTS!$M$2:$N$21,2,FALSE)*P49))*VLOOKUP($H49,LISTS!$G$2:$H$10,2,FALSE)</f>
        <v>0</v>
      </c>
      <c r="AC49" s="13">
        <f>(IF($K49="No",0,VLOOKUP(AC$3,LISTS!$M$2:$N$21,2,FALSE)*IF(Q49="YES",1,0)))*VLOOKUP($H49,LISTS!$G$2:$H$10,2,FALSE)</f>
        <v>0</v>
      </c>
      <c r="AD49" s="13">
        <f>(IF($K49="No",0,VLOOKUP(AD$3,LISTS!$M$2:$N$21,2,FALSE)*IF(R49="YES",1,0)))*VLOOKUP($H49,LISTS!$G$2:$H$10,2,FALSE)</f>
        <v>0</v>
      </c>
      <c r="AE49" s="13">
        <f>(IF($K49="No",0,VLOOKUP(AE$3,LISTS!$M$2:$N$21,2,FALSE)*IF(S49="YES",1,0)))*VLOOKUP($H49,LISTS!$G$2:$H$10,2,FALSE)</f>
        <v>0</v>
      </c>
      <c r="AF49" s="13">
        <f>(IF($K49="No",0,VLOOKUP(AF$3,LISTS!$M$2:$N$21,2,FALSE)*IF(T49="YES",1,0)))*VLOOKUP($H49,LISTS!$G$2:$H$10,2,FALSE)</f>
        <v>0</v>
      </c>
      <c r="AG49" s="13">
        <f>(IF($K49="No",0,VLOOKUP(AG$3,LISTS!$M$2:$N$21,2,FALSE)*IF(U49="YES",1,0)))*VLOOKUP($H49,LISTS!$G$2:$H$10,2,FALSE)</f>
        <v>0</v>
      </c>
      <c r="AH49" s="13">
        <f>(IF($K49="No",0,VLOOKUP(AH$3,LISTS!$M$2:$N$21,2,FALSE)*IF(V49="YES",1,0)))*VLOOKUP($H49,LISTS!$G$2:$H$10,2,FALSE)</f>
        <v>0</v>
      </c>
      <c r="AI49" s="29" t="str">
        <f t="shared" si="0"/>
        <v>DNP</v>
      </c>
    </row>
    <row r="50" spans="1:35" x14ac:dyDescent="0.25">
      <c r="A50" s="3">
        <f t="shared" si="4"/>
        <v>2023</v>
      </c>
      <c r="B50" s="11">
        <f t="shared" si="5"/>
        <v>2</v>
      </c>
      <c r="C50" s="11" t="str">
        <f>VLOOKUP($B50,'FIXTURES INPUT'!$A$4:$H$41,2,FALSE)</f>
        <v>Wk02</v>
      </c>
      <c r="D50" s="13" t="str">
        <f>VLOOKUP($B50,'FIXTURES INPUT'!$A$4:$H$41,3,FALSE)</f>
        <v>Sun</v>
      </c>
      <c r="E50" s="14">
        <f>VLOOKUP($B50,'FIXTURES INPUT'!$A$4:$H$41,4,FALSE)</f>
        <v>45039</v>
      </c>
      <c r="F50" s="4" t="str">
        <f>VLOOKUP($B50,'FIXTURES INPUT'!$A$4:$H$41,6,FALSE)</f>
        <v>Long Melford</v>
      </c>
      <c r="G50" s="13" t="str">
        <f>VLOOKUP($B50,'FIXTURES INPUT'!$A$4:$H$41,7,FALSE)</f>
        <v>Home</v>
      </c>
      <c r="H50" s="13" t="str">
        <f>VLOOKUP($B50,'FIXTURES INPUT'!$A$4:$H$41,8,FALSE)</f>
        <v>Cancelled</v>
      </c>
      <c r="I50" s="13">
        <f t="shared" si="6"/>
        <v>18</v>
      </c>
      <c r="J50" s="4" t="str">
        <f>VLOOKUP($I50,LISTS!$A$2:$B$39,2,FALSE)</f>
        <v>Gary Chenery</v>
      </c>
      <c r="K50" s="32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X50" s="13">
        <f>(IF($K50="No",0,VLOOKUP(X$3,LISTS!$M$2:$N$21,2,FALSE)*L50))*VLOOKUP($H50,LISTS!$G$2:$H$10,2,FALSE)</f>
        <v>0</v>
      </c>
      <c r="Y50" s="13">
        <f>(IF($K50="No",0,VLOOKUP(Y$3,LISTS!$M$2:$N$21,2,FALSE)*M50))*VLOOKUP($H50,LISTS!$G$2:$H$10,2,FALSE)</f>
        <v>0</v>
      </c>
      <c r="Z50" s="13">
        <f>(IF($K50="No",0,VLOOKUP(Z$3,LISTS!$M$2:$N$21,2,FALSE)*N50))*VLOOKUP($H50,LISTS!$G$2:$H$10,2,FALSE)</f>
        <v>0</v>
      </c>
      <c r="AA50" s="13">
        <f>(IF($K50="No",0,VLOOKUP(AA$3,LISTS!$M$2:$N$21,2,FALSE)*O50))*VLOOKUP($H50,LISTS!$G$2:$H$10,2,FALSE)</f>
        <v>0</v>
      </c>
      <c r="AB50" s="13">
        <f>(IF($K50="No",0,VLOOKUP(AB$3,LISTS!$M$2:$N$21,2,FALSE)*P50))*VLOOKUP($H50,LISTS!$G$2:$H$10,2,FALSE)</f>
        <v>0</v>
      </c>
      <c r="AC50" s="13">
        <f>(IF($K50="No",0,VLOOKUP(AC$3,LISTS!$M$2:$N$21,2,FALSE)*IF(Q50="YES",1,0)))*VLOOKUP($H50,LISTS!$G$2:$H$10,2,FALSE)</f>
        <v>0</v>
      </c>
      <c r="AD50" s="13">
        <f>(IF($K50="No",0,VLOOKUP(AD$3,LISTS!$M$2:$N$21,2,FALSE)*IF(R50="YES",1,0)))*VLOOKUP($H50,LISTS!$G$2:$H$10,2,FALSE)</f>
        <v>0</v>
      </c>
      <c r="AE50" s="13">
        <f>(IF($K50="No",0,VLOOKUP(AE$3,LISTS!$M$2:$N$21,2,FALSE)*IF(S50="YES",1,0)))*VLOOKUP($H50,LISTS!$G$2:$H$10,2,FALSE)</f>
        <v>0</v>
      </c>
      <c r="AF50" s="13">
        <f>(IF($K50="No",0,VLOOKUP(AF$3,LISTS!$M$2:$N$21,2,FALSE)*IF(T50="YES",1,0)))*VLOOKUP($H50,LISTS!$G$2:$H$10,2,FALSE)</f>
        <v>0</v>
      </c>
      <c r="AG50" s="13">
        <f>(IF($K50="No",0,VLOOKUP(AG$3,LISTS!$M$2:$N$21,2,FALSE)*IF(U50="YES",1,0)))*VLOOKUP($H50,LISTS!$G$2:$H$10,2,FALSE)</f>
        <v>0</v>
      </c>
      <c r="AH50" s="13">
        <f>(IF($K50="No",0,VLOOKUP(AH$3,LISTS!$M$2:$N$21,2,FALSE)*IF(V50="YES",1,0)))*VLOOKUP($H50,LISTS!$G$2:$H$10,2,FALSE)</f>
        <v>0</v>
      </c>
      <c r="AI50" s="29" t="str">
        <f t="shared" si="0"/>
        <v>DNP</v>
      </c>
    </row>
    <row r="51" spans="1:35" x14ac:dyDescent="0.25">
      <c r="A51" s="3">
        <f t="shared" si="4"/>
        <v>2023</v>
      </c>
      <c r="B51" s="11">
        <f t="shared" si="5"/>
        <v>2</v>
      </c>
      <c r="C51" s="11" t="str">
        <f>VLOOKUP($B51,'FIXTURES INPUT'!$A$4:$H$41,2,FALSE)</f>
        <v>Wk02</v>
      </c>
      <c r="D51" s="13" t="str">
        <f>VLOOKUP($B51,'FIXTURES INPUT'!$A$4:$H$41,3,FALSE)</f>
        <v>Sun</v>
      </c>
      <c r="E51" s="14">
        <f>VLOOKUP($B51,'FIXTURES INPUT'!$A$4:$H$41,4,FALSE)</f>
        <v>45039</v>
      </c>
      <c r="F51" s="4" t="str">
        <f>VLOOKUP($B51,'FIXTURES INPUT'!$A$4:$H$41,6,FALSE)</f>
        <v>Long Melford</v>
      </c>
      <c r="G51" s="13" t="str">
        <f>VLOOKUP($B51,'FIXTURES INPUT'!$A$4:$H$41,7,FALSE)</f>
        <v>Home</v>
      </c>
      <c r="H51" s="13" t="str">
        <f>VLOOKUP($B51,'FIXTURES INPUT'!$A$4:$H$41,8,FALSE)</f>
        <v>Cancelled</v>
      </c>
      <c r="I51" s="13">
        <f t="shared" si="6"/>
        <v>19</v>
      </c>
      <c r="J51" s="4" t="str">
        <f>VLOOKUP($I51,LISTS!$A$2:$B$39,2,FALSE)</f>
        <v>Jack Cousins</v>
      </c>
      <c r="K51" s="32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X51" s="13">
        <f>(IF($K51="No",0,VLOOKUP(X$3,LISTS!$M$2:$N$21,2,FALSE)*L51))*VLOOKUP($H51,LISTS!$G$2:$H$10,2,FALSE)</f>
        <v>0</v>
      </c>
      <c r="Y51" s="13">
        <f>(IF($K51="No",0,VLOOKUP(Y$3,LISTS!$M$2:$N$21,2,FALSE)*M51))*VLOOKUP($H51,LISTS!$G$2:$H$10,2,FALSE)</f>
        <v>0</v>
      </c>
      <c r="Z51" s="13">
        <f>(IF($K51="No",0,VLOOKUP(Z$3,LISTS!$M$2:$N$21,2,FALSE)*N51))*VLOOKUP($H51,LISTS!$G$2:$H$10,2,FALSE)</f>
        <v>0</v>
      </c>
      <c r="AA51" s="13">
        <f>(IF($K51="No",0,VLOOKUP(AA$3,LISTS!$M$2:$N$21,2,FALSE)*O51))*VLOOKUP($H51,LISTS!$G$2:$H$10,2,FALSE)</f>
        <v>0</v>
      </c>
      <c r="AB51" s="13">
        <f>(IF($K51="No",0,VLOOKUP(AB$3,LISTS!$M$2:$N$21,2,FALSE)*P51))*VLOOKUP($H51,LISTS!$G$2:$H$10,2,FALSE)</f>
        <v>0</v>
      </c>
      <c r="AC51" s="13">
        <f>(IF($K51="No",0,VLOOKUP(AC$3,LISTS!$M$2:$N$21,2,FALSE)*IF(Q51="YES",1,0)))*VLOOKUP($H51,LISTS!$G$2:$H$10,2,FALSE)</f>
        <v>0</v>
      </c>
      <c r="AD51" s="13">
        <f>(IF($K51="No",0,VLOOKUP(AD$3,LISTS!$M$2:$N$21,2,FALSE)*IF(R51="YES",1,0)))*VLOOKUP($H51,LISTS!$G$2:$H$10,2,FALSE)</f>
        <v>0</v>
      </c>
      <c r="AE51" s="13">
        <f>(IF($K51="No",0,VLOOKUP(AE$3,LISTS!$M$2:$N$21,2,FALSE)*IF(S51="YES",1,0)))*VLOOKUP($H51,LISTS!$G$2:$H$10,2,FALSE)</f>
        <v>0</v>
      </c>
      <c r="AF51" s="13">
        <f>(IF($K51="No",0,VLOOKUP(AF$3,LISTS!$M$2:$N$21,2,FALSE)*IF(T51="YES",1,0)))*VLOOKUP($H51,LISTS!$G$2:$H$10,2,FALSE)</f>
        <v>0</v>
      </c>
      <c r="AG51" s="13">
        <f>(IF($K51="No",0,VLOOKUP(AG$3,LISTS!$M$2:$N$21,2,FALSE)*IF(U51="YES",1,0)))*VLOOKUP($H51,LISTS!$G$2:$H$10,2,FALSE)</f>
        <v>0</v>
      </c>
      <c r="AH51" s="13">
        <f>(IF($K51="No",0,VLOOKUP(AH$3,LISTS!$M$2:$N$21,2,FALSE)*IF(V51="YES",1,0)))*VLOOKUP($H51,LISTS!$G$2:$H$10,2,FALSE)</f>
        <v>0</v>
      </c>
      <c r="AI51" s="29" t="str">
        <f t="shared" si="0"/>
        <v>DNP</v>
      </c>
    </row>
    <row r="52" spans="1:35" x14ac:dyDescent="0.25">
      <c r="A52" s="3">
        <f t="shared" si="4"/>
        <v>2023</v>
      </c>
      <c r="B52" s="11">
        <f t="shared" si="5"/>
        <v>2</v>
      </c>
      <c r="C52" s="11" t="str">
        <f>VLOOKUP($B52,'FIXTURES INPUT'!$A$4:$H$41,2,FALSE)</f>
        <v>Wk02</v>
      </c>
      <c r="D52" s="13" t="str">
        <f>VLOOKUP($B52,'FIXTURES INPUT'!$A$4:$H$41,3,FALSE)</f>
        <v>Sun</v>
      </c>
      <c r="E52" s="14">
        <f>VLOOKUP($B52,'FIXTURES INPUT'!$A$4:$H$41,4,FALSE)</f>
        <v>45039</v>
      </c>
      <c r="F52" s="4" t="str">
        <f>VLOOKUP($B52,'FIXTURES INPUT'!$A$4:$H$41,6,FALSE)</f>
        <v>Long Melford</v>
      </c>
      <c r="G52" s="13" t="str">
        <f>VLOOKUP($B52,'FIXTURES INPUT'!$A$4:$H$41,7,FALSE)</f>
        <v>Home</v>
      </c>
      <c r="H52" s="13" t="str">
        <f>VLOOKUP($B52,'FIXTURES INPUT'!$A$4:$H$41,8,FALSE)</f>
        <v>Cancelled</v>
      </c>
      <c r="I52" s="13">
        <f t="shared" si="6"/>
        <v>20</v>
      </c>
      <c r="J52" s="4" t="str">
        <f>VLOOKUP($I52,LISTS!$A$2:$B$39,2,FALSE)</f>
        <v>Stuart Pacey</v>
      </c>
      <c r="K52" s="32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X52" s="13">
        <f>(IF($K52="No",0,VLOOKUP(X$3,LISTS!$M$2:$N$21,2,FALSE)*L52))*VLOOKUP($H52,LISTS!$G$2:$H$10,2,FALSE)</f>
        <v>0</v>
      </c>
      <c r="Y52" s="13">
        <f>(IF($K52="No",0,VLOOKUP(Y$3,LISTS!$M$2:$N$21,2,FALSE)*M52))*VLOOKUP($H52,LISTS!$G$2:$H$10,2,FALSE)</f>
        <v>0</v>
      </c>
      <c r="Z52" s="13">
        <f>(IF($K52="No",0,VLOOKUP(Z$3,LISTS!$M$2:$N$21,2,FALSE)*N52))*VLOOKUP($H52,LISTS!$G$2:$H$10,2,FALSE)</f>
        <v>0</v>
      </c>
      <c r="AA52" s="13">
        <f>(IF($K52="No",0,VLOOKUP(AA$3,LISTS!$M$2:$N$21,2,FALSE)*O52))*VLOOKUP($H52,LISTS!$G$2:$H$10,2,FALSE)</f>
        <v>0</v>
      </c>
      <c r="AB52" s="13">
        <f>(IF($K52="No",0,VLOOKUP(AB$3,LISTS!$M$2:$N$21,2,FALSE)*P52))*VLOOKUP($H52,LISTS!$G$2:$H$10,2,FALSE)</f>
        <v>0</v>
      </c>
      <c r="AC52" s="13">
        <f>(IF($K52="No",0,VLOOKUP(AC$3,LISTS!$M$2:$N$21,2,FALSE)*IF(Q52="YES",1,0)))*VLOOKUP($H52,LISTS!$G$2:$H$10,2,FALSE)</f>
        <v>0</v>
      </c>
      <c r="AD52" s="13">
        <f>(IF($K52="No",0,VLOOKUP(AD$3,LISTS!$M$2:$N$21,2,FALSE)*IF(R52="YES",1,0)))*VLOOKUP($H52,LISTS!$G$2:$H$10,2,FALSE)</f>
        <v>0</v>
      </c>
      <c r="AE52" s="13">
        <f>(IF($K52="No",0,VLOOKUP(AE$3,LISTS!$M$2:$N$21,2,FALSE)*IF(S52="YES",1,0)))*VLOOKUP($H52,LISTS!$G$2:$H$10,2,FALSE)</f>
        <v>0</v>
      </c>
      <c r="AF52" s="13">
        <f>(IF($K52="No",0,VLOOKUP(AF$3,LISTS!$M$2:$N$21,2,FALSE)*IF(T52="YES",1,0)))*VLOOKUP($H52,LISTS!$G$2:$H$10,2,FALSE)</f>
        <v>0</v>
      </c>
      <c r="AG52" s="13">
        <f>(IF($K52="No",0,VLOOKUP(AG$3,LISTS!$M$2:$N$21,2,FALSE)*IF(U52="YES",1,0)))*VLOOKUP($H52,LISTS!$G$2:$H$10,2,FALSE)</f>
        <v>0</v>
      </c>
      <c r="AH52" s="13">
        <f>(IF($K52="No",0,VLOOKUP(AH$3,LISTS!$M$2:$N$21,2,FALSE)*IF(V52="YES",1,0)))*VLOOKUP($H52,LISTS!$G$2:$H$10,2,FALSE)</f>
        <v>0</v>
      </c>
      <c r="AI52" s="29" t="str">
        <f t="shared" si="0"/>
        <v>DNP</v>
      </c>
    </row>
    <row r="53" spans="1:35" x14ac:dyDescent="0.25">
      <c r="A53" s="3">
        <f t="shared" si="4"/>
        <v>2023</v>
      </c>
      <c r="B53" s="11">
        <f t="shared" si="5"/>
        <v>2</v>
      </c>
      <c r="C53" s="11" t="str">
        <f>VLOOKUP($B53,'FIXTURES INPUT'!$A$4:$H$41,2,FALSE)</f>
        <v>Wk02</v>
      </c>
      <c r="D53" s="13" t="str">
        <f>VLOOKUP($B53,'FIXTURES INPUT'!$A$4:$H$41,3,FALSE)</f>
        <v>Sun</v>
      </c>
      <c r="E53" s="14">
        <f>VLOOKUP($B53,'FIXTURES INPUT'!$A$4:$H$41,4,FALSE)</f>
        <v>45039</v>
      </c>
      <c r="F53" s="4" t="str">
        <f>VLOOKUP($B53,'FIXTURES INPUT'!$A$4:$H$41,6,FALSE)</f>
        <v>Long Melford</v>
      </c>
      <c r="G53" s="13" t="str">
        <f>VLOOKUP($B53,'FIXTURES INPUT'!$A$4:$H$41,7,FALSE)</f>
        <v>Home</v>
      </c>
      <c r="H53" s="13" t="str">
        <f>VLOOKUP($B53,'FIXTURES INPUT'!$A$4:$H$41,8,FALSE)</f>
        <v>Cancelled</v>
      </c>
      <c r="I53" s="13">
        <f t="shared" si="6"/>
        <v>21</v>
      </c>
      <c r="J53" s="4" t="str">
        <f>VLOOKUP($I53,LISTS!$A$2:$B$39,2,FALSE)</f>
        <v>Additional 3</v>
      </c>
      <c r="K53" s="32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X53" s="13">
        <f>(IF($K53="No",0,VLOOKUP(X$3,LISTS!$M$2:$N$21,2,FALSE)*L53))*VLOOKUP($H53,LISTS!$G$2:$H$10,2,FALSE)</f>
        <v>0</v>
      </c>
      <c r="Y53" s="13">
        <f>(IF($K53="No",0,VLOOKUP(Y$3,LISTS!$M$2:$N$21,2,FALSE)*M53))*VLOOKUP($H53,LISTS!$G$2:$H$10,2,FALSE)</f>
        <v>0</v>
      </c>
      <c r="Z53" s="13">
        <f>(IF($K53="No",0,VLOOKUP(Z$3,LISTS!$M$2:$N$21,2,FALSE)*N53))*VLOOKUP($H53,LISTS!$G$2:$H$10,2,FALSE)</f>
        <v>0</v>
      </c>
      <c r="AA53" s="13">
        <f>(IF($K53="No",0,VLOOKUP(AA$3,LISTS!$M$2:$N$21,2,FALSE)*O53))*VLOOKUP($H53,LISTS!$G$2:$H$10,2,FALSE)</f>
        <v>0</v>
      </c>
      <c r="AB53" s="13">
        <f>(IF($K53="No",0,VLOOKUP(AB$3,LISTS!$M$2:$N$21,2,FALSE)*P53))*VLOOKUP($H53,LISTS!$G$2:$H$10,2,FALSE)</f>
        <v>0</v>
      </c>
      <c r="AC53" s="13">
        <f>(IF($K53="No",0,VLOOKUP(AC$3,LISTS!$M$2:$N$21,2,FALSE)*IF(Q53="YES",1,0)))*VLOOKUP($H53,LISTS!$G$2:$H$10,2,FALSE)</f>
        <v>0</v>
      </c>
      <c r="AD53" s="13">
        <f>(IF($K53="No",0,VLOOKUP(AD$3,LISTS!$M$2:$N$21,2,FALSE)*IF(R53="YES",1,0)))*VLOOKUP($H53,LISTS!$G$2:$H$10,2,FALSE)</f>
        <v>0</v>
      </c>
      <c r="AE53" s="13">
        <f>(IF($K53="No",0,VLOOKUP(AE$3,LISTS!$M$2:$N$21,2,FALSE)*IF(S53="YES",1,0)))*VLOOKUP($H53,LISTS!$G$2:$H$10,2,FALSE)</f>
        <v>0</v>
      </c>
      <c r="AF53" s="13">
        <f>(IF($K53="No",0,VLOOKUP(AF$3,LISTS!$M$2:$N$21,2,FALSE)*IF(T53="YES",1,0)))*VLOOKUP($H53,LISTS!$G$2:$H$10,2,FALSE)</f>
        <v>0</v>
      </c>
      <c r="AG53" s="13">
        <f>(IF($K53="No",0,VLOOKUP(AG$3,LISTS!$M$2:$N$21,2,FALSE)*IF(U53="YES",1,0)))*VLOOKUP($H53,LISTS!$G$2:$H$10,2,FALSE)</f>
        <v>0</v>
      </c>
      <c r="AH53" s="13">
        <f>(IF($K53="No",0,VLOOKUP(AH$3,LISTS!$M$2:$N$21,2,FALSE)*IF(V53="YES",1,0)))*VLOOKUP($H53,LISTS!$G$2:$H$10,2,FALSE)</f>
        <v>0</v>
      </c>
      <c r="AI53" s="29" t="str">
        <f t="shared" si="0"/>
        <v>DNP</v>
      </c>
    </row>
    <row r="54" spans="1:35" x14ac:dyDescent="0.25">
      <c r="A54" s="3">
        <f t="shared" si="4"/>
        <v>2023</v>
      </c>
      <c r="B54" s="11">
        <f t="shared" si="5"/>
        <v>2</v>
      </c>
      <c r="C54" s="11" t="str">
        <f>VLOOKUP($B54,'FIXTURES INPUT'!$A$4:$H$41,2,FALSE)</f>
        <v>Wk02</v>
      </c>
      <c r="D54" s="13" t="str">
        <f>VLOOKUP($B54,'FIXTURES INPUT'!$A$4:$H$41,3,FALSE)</f>
        <v>Sun</v>
      </c>
      <c r="E54" s="14">
        <f>VLOOKUP($B54,'FIXTURES INPUT'!$A$4:$H$41,4,FALSE)</f>
        <v>45039</v>
      </c>
      <c r="F54" s="4" t="str">
        <f>VLOOKUP($B54,'FIXTURES INPUT'!$A$4:$H$41,6,FALSE)</f>
        <v>Long Melford</v>
      </c>
      <c r="G54" s="13" t="str">
        <f>VLOOKUP($B54,'FIXTURES INPUT'!$A$4:$H$41,7,FALSE)</f>
        <v>Home</v>
      </c>
      <c r="H54" s="13" t="str">
        <f>VLOOKUP($B54,'FIXTURES INPUT'!$A$4:$H$41,8,FALSE)</f>
        <v>Cancelled</v>
      </c>
      <c r="I54" s="13">
        <f t="shared" si="6"/>
        <v>22</v>
      </c>
      <c r="J54" s="4" t="str">
        <f>VLOOKUP($I54,LISTS!$A$2:$B$39,2,FALSE)</f>
        <v>Additional 4</v>
      </c>
      <c r="K54" s="32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X54" s="13">
        <f>(IF($K54="No",0,VLOOKUP(X$3,LISTS!$M$2:$N$21,2,FALSE)*L54))*VLOOKUP($H54,LISTS!$G$2:$H$10,2,FALSE)</f>
        <v>0</v>
      </c>
      <c r="Y54" s="13">
        <f>(IF($K54="No",0,VLOOKUP(Y$3,LISTS!$M$2:$N$21,2,FALSE)*M54))*VLOOKUP($H54,LISTS!$G$2:$H$10,2,FALSE)</f>
        <v>0</v>
      </c>
      <c r="Z54" s="13">
        <f>(IF($K54="No",0,VLOOKUP(Z$3,LISTS!$M$2:$N$21,2,FALSE)*N54))*VLOOKUP($H54,LISTS!$G$2:$H$10,2,FALSE)</f>
        <v>0</v>
      </c>
      <c r="AA54" s="13">
        <f>(IF($K54="No",0,VLOOKUP(AA$3,LISTS!$M$2:$N$21,2,FALSE)*O54))*VLOOKUP($H54,LISTS!$G$2:$H$10,2,FALSE)</f>
        <v>0</v>
      </c>
      <c r="AB54" s="13">
        <f>(IF($K54="No",0,VLOOKUP(AB$3,LISTS!$M$2:$N$21,2,FALSE)*P54))*VLOOKUP($H54,LISTS!$G$2:$H$10,2,FALSE)</f>
        <v>0</v>
      </c>
      <c r="AC54" s="13">
        <f>(IF($K54="No",0,VLOOKUP(AC$3,LISTS!$M$2:$N$21,2,FALSE)*IF(Q54="YES",1,0)))*VLOOKUP($H54,LISTS!$G$2:$H$10,2,FALSE)</f>
        <v>0</v>
      </c>
      <c r="AD54" s="13">
        <f>(IF($K54="No",0,VLOOKUP(AD$3,LISTS!$M$2:$N$21,2,FALSE)*IF(R54="YES",1,0)))*VLOOKUP($H54,LISTS!$G$2:$H$10,2,FALSE)</f>
        <v>0</v>
      </c>
      <c r="AE54" s="13">
        <f>(IF($K54="No",0,VLOOKUP(AE$3,LISTS!$M$2:$N$21,2,FALSE)*IF(S54="YES",1,0)))*VLOOKUP($H54,LISTS!$G$2:$H$10,2,FALSE)</f>
        <v>0</v>
      </c>
      <c r="AF54" s="13">
        <f>(IF($K54="No",0,VLOOKUP(AF$3,LISTS!$M$2:$N$21,2,FALSE)*IF(T54="YES",1,0)))*VLOOKUP($H54,LISTS!$G$2:$H$10,2,FALSE)</f>
        <v>0</v>
      </c>
      <c r="AG54" s="13">
        <f>(IF($K54="No",0,VLOOKUP(AG$3,LISTS!$M$2:$N$21,2,FALSE)*IF(U54="YES",1,0)))*VLOOKUP($H54,LISTS!$G$2:$H$10,2,FALSE)</f>
        <v>0</v>
      </c>
      <c r="AH54" s="13">
        <f>(IF($K54="No",0,VLOOKUP(AH$3,LISTS!$M$2:$N$21,2,FALSE)*IF(V54="YES",1,0)))*VLOOKUP($H54,LISTS!$G$2:$H$10,2,FALSE)</f>
        <v>0</v>
      </c>
      <c r="AI54" s="29" t="str">
        <f t="shared" si="0"/>
        <v>DNP</v>
      </c>
    </row>
    <row r="55" spans="1:35" x14ac:dyDescent="0.25">
      <c r="A55" s="3">
        <f t="shared" si="4"/>
        <v>2023</v>
      </c>
      <c r="B55" s="11">
        <f t="shared" si="5"/>
        <v>2</v>
      </c>
      <c r="C55" s="11" t="str">
        <f>VLOOKUP($B55,'FIXTURES INPUT'!$A$4:$H$41,2,FALSE)</f>
        <v>Wk02</v>
      </c>
      <c r="D55" s="13" t="str">
        <f>VLOOKUP($B55,'FIXTURES INPUT'!$A$4:$H$41,3,FALSE)</f>
        <v>Sun</v>
      </c>
      <c r="E55" s="14">
        <f>VLOOKUP($B55,'FIXTURES INPUT'!$A$4:$H$41,4,FALSE)</f>
        <v>45039</v>
      </c>
      <c r="F55" s="4" t="str">
        <f>VLOOKUP($B55,'FIXTURES INPUT'!$A$4:$H$41,6,FALSE)</f>
        <v>Long Melford</v>
      </c>
      <c r="G55" s="13" t="str">
        <f>VLOOKUP($B55,'FIXTURES INPUT'!$A$4:$H$41,7,FALSE)</f>
        <v>Home</v>
      </c>
      <c r="H55" s="13" t="str">
        <f>VLOOKUP($B55,'FIXTURES INPUT'!$A$4:$H$41,8,FALSE)</f>
        <v>Cancelled</v>
      </c>
      <c r="I55" s="13">
        <f t="shared" si="6"/>
        <v>23</v>
      </c>
      <c r="J55" s="4" t="str">
        <f>VLOOKUP($I55,LISTS!$A$2:$B$39,2,FALSE)</f>
        <v>Additional 5</v>
      </c>
      <c r="K55" s="32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X55" s="13">
        <f>(IF($K55="No",0,VLOOKUP(X$3,LISTS!$M$2:$N$21,2,FALSE)*L55))*VLOOKUP($H55,LISTS!$G$2:$H$10,2,FALSE)</f>
        <v>0</v>
      </c>
      <c r="Y55" s="13">
        <f>(IF($K55="No",0,VLOOKUP(Y$3,LISTS!$M$2:$N$21,2,FALSE)*M55))*VLOOKUP($H55,LISTS!$G$2:$H$10,2,FALSE)</f>
        <v>0</v>
      </c>
      <c r="Z55" s="13">
        <f>(IF($K55="No",0,VLOOKUP(Z$3,LISTS!$M$2:$N$21,2,FALSE)*N55))*VLOOKUP($H55,LISTS!$G$2:$H$10,2,FALSE)</f>
        <v>0</v>
      </c>
      <c r="AA55" s="13">
        <f>(IF($K55="No",0,VLOOKUP(AA$3,LISTS!$M$2:$N$21,2,FALSE)*O55))*VLOOKUP($H55,LISTS!$G$2:$H$10,2,FALSE)</f>
        <v>0</v>
      </c>
      <c r="AB55" s="13">
        <f>(IF($K55="No",0,VLOOKUP(AB$3,LISTS!$M$2:$N$21,2,FALSE)*P55))*VLOOKUP($H55,LISTS!$G$2:$H$10,2,FALSE)</f>
        <v>0</v>
      </c>
      <c r="AC55" s="13">
        <f>(IF($K55="No",0,VLOOKUP(AC$3,LISTS!$M$2:$N$21,2,FALSE)*IF(Q55="YES",1,0)))*VLOOKUP($H55,LISTS!$G$2:$H$10,2,FALSE)</f>
        <v>0</v>
      </c>
      <c r="AD55" s="13">
        <f>(IF($K55="No",0,VLOOKUP(AD$3,LISTS!$M$2:$N$21,2,FALSE)*IF(R55="YES",1,0)))*VLOOKUP($H55,LISTS!$G$2:$H$10,2,FALSE)</f>
        <v>0</v>
      </c>
      <c r="AE55" s="13">
        <f>(IF($K55="No",0,VLOOKUP(AE$3,LISTS!$M$2:$N$21,2,FALSE)*IF(S55="YES",1,0)))*VLOOKUP($H55,LISTS!$G$2:$H$10,2,FALSE)</f>
        <v>0</v>
      </c>
      <c r="AF55" s="13">
        <f>(IF($K55="No",0,VLOOKUP(AF$3,LISTS!$M$2:$N$21,2,FALSE)*IF(T55="YES",1,0)))*VLOOKUP($H55,LISTS!$G$2:$H$10,2,FALSE)</f>
        <v>0</v>
      </c>
      <c r="AG55" s="13">
        <f>(IF($K55="No",0,VLOOKUP(AG$3,LISTS!$M$2:$N$21,2,FALSE)*IF(U55="YES",1,0)))*VLOOKUP($H55,LISTS!$G$2:$H$10,2,FALSE)</f>
        <v>0</v>
      </c>
      <c r="AH55" s="13">
        <f>(IF($K55="No",0,VLOOKUP(AH$3,LISTS!$M$2:$N$21,2,FALSE)*IF(V55="YES",1,0)))*VLOOKUP($H55,LISTS!$G$2:$H$10,2,FALSE)</f>
        <v>0</v>
      </c>
      <c r="AI55" s="29" t="str">
        <f t="shared" si="0"/>
        <v>DNP</v>
      </c>
    </row>
    <row r="56" spans="1:35" x14ac:dyDescent="0.25">
      <c r="A56" s="3">
        <f t="shared" si="4"/>
        <v>2023</v>
      </c>
      <c r="B56" s="11">
        <f t="shared" si="5"/>
        <v>2</v>
      </c>
      <c r="C56" s="11" t="str">
        <f>VLOOKUP($B56,'FIXTURES INPUT'!$A$4:$H$41,2,FALSE)</f>
        <v>Wk02</v>
      </c>
      <c r="D56" s="13" t="str">
        <f>VLOOKUP($B56,'FIXTURES INPUT'!$A$4:$H$41,3,FALSE)</f>
        <v>Sun</v>
      </c>
      <c r="E56" s="14">
        <f>VLOOKUP($B56,'FIXTURES INPUT'!$A$4:$H$41,4,FALSE)</f>
        <v>45039</v>
      </c>
      <c r="F56" s="4" t="str">
        <f>VLOOKUP($B56,'FIXTURES INPUT'!$A$4:$H$41,6,FALSE)</f>
        <v>Long Melford</v>
      </c>
      <c r="G56" s="13" t="str">
        <f>VLOOKUP($B56,'FIXTURES INPUT'!$A$4:$H$41,7,FALSE)</f>
        <v>Home</v>
      </c>
      <c r="H56" s="13" t="str">
        <f>VLOOKUP($B56,'FIXTURES INPUT'!$A$4:$H$41,8,FALSE)</f>
        <v>Cancelled</v>
      </c>
      <c r="I56" s="13">
        <f t="shared" si="6"/>
        <v>24</v>
      </c>
      <c r="J56" s="4" t="str">
        <f>VLOOKUP($I56,LISTS!$A$2:$B$39,2,FALSE)</f>
        <v>Additional 6</v>
      </c>
      <c r="K56" s="32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X56" s="13">
        <f>(IF($K56="No",0,VLOOKUP(X$3,LISTS!$M$2:$N$21,2,FALSE)*L56))*VLOOKUP($H56,LISTS!$G$2:$H$10,2,FALSE)</f>
        <v>0</v>
      </c>
      <c r="Y56" s="13">
        <f>(IF($K56="No",0,VLOOKUP(Y$3,LISTS!$M$2:$N$21,2,FALSE)*M56))*VLOOKUP($H56,LISTS!$G$2:$H$10,2,FALSE)</f>
        <v>0</v>
      </c>
      <c r="Z56" s="13">
        <f>(IF($K56="No",0,VLOOKUP(Z$3,LISTS!$M$2:$N$21,2,FALSE)*N56))*VLOOKUP($H56,LISTS!$G$2:$H$10,2,FALSE)</f>
        <v>0</v>
      </c>
      <c r="AA56" s="13">
        <f>(IF($K56="No",0,VLOOKUP(AA$3,LISTS!$M$2:$N$21,2,FALSE)*O56))*VLOOKUP($H56,LISTS!$G$2:$H$10,2,FALSE)</f>
        <v>0</v>
      </c>
      <c r="AB56" s="13">
        <f>(IF($K56="No",0,VLOOKUP(AB$3,LISTS!$M$2:$N$21,2,FALSE)*P56))*VLOOKUP($H56,LISTS!$G$2:$H$10,2,FALSE)</f>
        <v>0</v>
      </c>
      <c r="AC56" s="13">
        <f>(IF($K56="No",0,VLOOKUP(AC$3,LISTS!$M$2:$N$21,2,FALSE)*IF(Q56="YES",1,0)))*VLOOKUP($H56,LISTS!$G$2:$H$10,2,FALSE)</f>
        <v>0</v>
      </c>
      <c r="AD56" s="13">
        <f>(IF($K56="No",0,VLOOKUP(AD$3,LISTS!$M$2:$N$21,2,FALSE)*IF(R56="YES",1,0)))*VLOOKUP($H56,LISTS!$G$2:$H$10,2,FALSE)</f>
        <v>0</v>
      </c>
      <c r="AE56" s="13">
        <f>(IF($K56="No",0,VLOOKUP(AE$3,LISTS!$M$2:$N$21,2,FALSE)*IF(S56="YES",1,0)))*VLOOKUP($H56,LISTS!$G$2:$H$10,2,FALSE)</f>
        <v>0</v>
      </c>
      <c r="AF56" s="13">
        <f>(IF($K56="No",0,VLOOKUP(AF$3,LISTS!$M$2:$N$21,2,FALSE)*IF(T56="YES",1,0)))*VLOOKUP($H56,LISTS!$G$2:$H$10,2,FALSE)</f>
        <v>0</v>
      </c>
      <c r="AG56" s="13">
        <f>(IF($K56="No",0,VLOOKUP(AG$3,LISTS!$M$2:$N$21,2,FALSE)*IF(U56="YES",1,0)))*VLOOKUP($H56,LISTS!$G$2:$H$10,2,FALSE)</f>
        <v>0</v>
      </c>
      <c r="AH56" s="13">
        <f>(IF($K56="No",0,VLOOKUP(AH$3,LISTS!$M$2:$N$21,2,FALSE)*IF(V56="YES",1,0)))*VLOOKUP($H56,LISTS!$G$2:$H$10,2,FALSE)</f>
        <v>0</v>
      </c>
      <c r="AI56" s="29" t="str">
        <f t="shared" si="0"/>
        <v>DNP</v>
      </c>
    </row>
    <row r="57" spans="1:35" x14ac:dyDescent="0.25">
      <c r="A57" s="3">
        <f t="shared" si="4"/>
        <v>2023</v>
      </c>
      <c r="B57" s="11">
        <f t="shared" si="5"/>
        <v>2</v>
      </c>
      <c r="C57" s="11" t="str">
        <f>VLOOKUP($B57,'FIXTURES INPUT'!$A$4:$H$41,2,FALSE)</f>
        <v>Wk02</v>
      </c>
      <c r="D57" s="13" t="str">
        <f>VLOOKUP($B57,'FIXTURES INPUT'!$A$4:$H$41,3,FALSE)</f>
        <v>Sun</v>
      </c>
      <c r="E57" s="14">
        <f>VLOOKUP($B57,'FIXTURES INPUT'!$A$4:$H$41,4,FALSE)</f>
        <v>45039</v>
      </c>
      <c r="F57" s="4" t="str">
        <f>VLOOKUP($B57,'FIXTURES INPUT'!$A$4:$H$41,6,FALSE)</f>
        <v>Long Melford</v>
      </c>
      <c r="G57" s="13" t="str">
        <f>VLOOKUP($B57,'FIXTURES INPUT'!$A$4:$H$41,7,FALSE)</f>
        <v>Home</v>
      </c>
      <c r="H57" s="13" t="str">
        <f>VLOOKUP($B57,'FIXTURES INPUT'!$A$4:$H$41,8,FALSE)</f>
        <v>Cancelled</v>
      </c>
      <c r="I57" s="13">
        <f t="shared" si="6"/>
        <v>25</v>
      </c>
      <c r="J57" s="4" t="str">
        <f>VLOOKUP($I57,LISTS!$A$2:$B$39,2,FALSE)</f>
        <v>Additional 7</v>
      </c>
      <c r="K57" s="32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X57" s="13">
        <f>(IF($K57="No",0,VLOOKUP(X$3,LISTS!$M$2:$N$21,2,FALSE)*L57))*VLOOKUP($H57,LISTS!$G$2:$H$10,2,FALSE)</f>
        <v>0</v>
      </c>
      <c r="Y57" s="13">
        <f>(IF($K57="No",0,VLOOKUP(Y$3,LISTS!$M$2:$N$21,2,FALSE)*M57))*VLOOKUP($H57,LISTS!$G$2:$H$10,2,FALSE)</f>
        <v>0</v>
      </c>
      <c r="Z57" s="13">
        <f>(IF($K57="No",0,VLOOKUP(Z$3,LISTS!$M$2:$N$21,2,FALSE)*N57))*VLOOKUP($H57,LISTS!$G$2:$H$10,2,FALSE)</f>
        <v>0</v>
      </c>
      <c r="AA57" s="13">
        <f>(IF($K57="No",0,VLOOKUP(AA$3,LISTS!$M$2:$N$21,2,FALSE)*O57))*VLOOKUP($H57,LISTS!$G$2:$H$10,2,FALSE)</f>
        <v>0</v>
      </c>
      <c r="AB57" s="13">
        <f>(IF($K57="No",0,VLOOKUP(AB$3,LISTS!$M$2:$N$21,2,FALSE)*P57))*VLOOKUP($H57,LISTS!$G$2:$H$10,2,FALSE)</f>
        <v>0</v>
      </c>
      <c r="AC57" s="13">
        <f>(IF($K57="No",0,VLOOKUP(AC$3,LISTS!$M$2:$N$21,2,FALSE)*IF(Q57="YES",1,0)))*VLOOKUP($H57,LISTS!$G$2:$H$10,2,FALSE)</f>
        <v>0</v>
      </c>
      <c r="AD57" s="13">
        <f>(IF($K57="No",0,VLOOKUP(AD$3,LISTS!$M$2:$N$21,2,FALSE)*IF(R57="YES",1,0)))*VLOOKUP($H57,LISTS!$G$2:$H$10,2,FALSE)</f>
        <v>0</v>
      </c>
      <c r="AE57" s="13">
        <f>(IF($K57="No",0,VLOOKUP(AE$3,LISTS!$M$2:$N$21,2,FALSE)*IF(S57="YES",1,0)))*VLOOKUP($H57,LISTS!$G$2:$H$10,2,FALSE)</f>
        <v>0</v>
      </c>
      <c r="AF57" s="13">
        <f>(IF($K57="No",0,VLOOKUP(AF$3,LISTS!$M$2:$N$21,2,FALSE)*IF(T57="YES",1,0)))*VLOOKUP($H57,LISTS!$G$2:$H$10,2,FALSE)</f>
        <v>0</v>
      </c>
      <c r="AG57" s="13">
        <f>(IF($K57="No",0,VLOOKUP(AG$3,LISTS!$M$2:$N$21,2,FALSE)*IF(U57="YES",1,0)))*VLOOKUP($H57,LISTS!$G$2:$H$10,2,FALSE)</f>
        <v>0</v>
      </c>
      <c r="AH57" s="13">
        <f>(IF($K57="No",0,VLOOKUP(AH$3,LISTS!$M$2:$N$21,2,FALSE)*IF(V57="YES",1,0)))*VLOOKUP($H57,LISTS!$G$2:$H$10,2,FALSE)</f>
        <v>0</v>
      </c>
      <c r="AI57" s="29" t="str">
        <f t="shared" si="0"/>
        <v>DNP</v>
      </c>
    </row>
    <row r="58" spans="1:35" x14ac:dyDescent="0.25">
      <c r="A58" s="3">
        <f t="shared" si="4"/>
        <v>2023</v>
      </c>
      <c r="B58" s="11">
        <f t="shared" si="5"/>
        <v>2</v>
      </c>
      <c r="C58" s="11" t="str">
        <f>VLOOKUP($B58,'FIXTURES INPUT'!$A$4:$H$41,2,FALSE)</f>
        <v>Wk02</v>
      </c>
      <c r="D58" s="13" t="str">
        <f>VLOOKUP($B58,'FIXTURES INPUT'!$A$4:$H$41,3,FALSE)</f>
        <v>Sun</v>
      </c>
      <c r="E58" s="14">
        <f>VLOOKUP($B58,'FIXTURES INPUT'!$A$4:$H$41,4,FALSE)</f>
        <v>45039</v>
      </c>
      <c r="F58" s="4" t="str">
        <f>VLOOKUP($B58,'FIXTURES INPUT'!$A$4:$H$41,6,FALSE)</f>
        <v>Long Melford</v>
      </c>
      <c r="G58" s="13" t="str">
        <f>VLOOKUP($B58,'FIXTURES INPUT'!$A$4:$H$41,7,FALSE)</f>
        <v>Home</v>
      </c>
      <c r="H58" s="13" t="str">
        <f>VLOOKUP($B58,'FIXTURES INPUT'!$A$4:$H$41,8,FALSE)</f>
        <v>Cancelled</v>
      </c>
      <c r="I58" s="13">
        <f t="shared" si="6"/>
        <v>26</v>
      </c>
      <c r="J58" s="4" t="str">
        <f>VLOOKUP($I58,LISTS!$A$2:$B$39,2,FALSE)</f>
        <v>Additional 8</v>
      </c>
      <c r="K58" s="32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X58" s="13">
        <f>(IF($K58="No",0,VLOOKUP(X$3,LISTS!$M$2:$N$21,2,FALSE)*L58))*VLOOKUP($H58,LISTS!$G$2:$H$10,2,FALSE)</f>
        <v>0</v>
      </c>
      <c r="Y58" s="13">
        <f>(IF($K58="No",0,VLOOKUP(Y$3,LISTS!$M$2:$N$21,2,FALSE)*M58))*VLOOKUP($H58,LISTS!$G$2:$H$10,2,FALSE)</f>
        <v>0</v>
      </c>
      <c r="Z58" s="13">
        <f>(IF($K58="No",0,VLOOKUP(Z$3,LISTS!$M$2:$N$21,2,FALSE)*N58))*VLOOKUP($H58,LISTS!$G$2:$H$10,2,FALSE)</f>
        <v>0</v>
      </c>
      <c r="AA58" s="13">
        <f>(IF($K58="No",0,VLOOKUP(AA$3,LISTS!$M$2:$N$21,2,FALSE)*O58))*VLOOKUP($H58,LISTS!$G$2:$H$10,2,FALSE)</f>
        <v>0</v>
      </c>
      <c r="AB58" s="13">
        <f>(IF($K58="No",0,VLOOKUP(AB$3,LISTS!$M$2:$N$21,2,FALSE)*P58))*VLOOKUP($H58,LISTS!$G$2:$H$10,2,FALSE)</f>
        <v>0</v>
      </c>
      <c r="AC58" s="13">
        <f>(IF($K58="No",0,VLOOKUP(AC$3,LISTS!$M$2:$N$21,2,FALSE)*IF(Q58="YES",1,0)))*VLOOKUP($H58,LISTS!$G$2:$H$10,2,FALSE)</f>
        <v>0</v>
      </c>
      <c r="AD58" s="13">
        <f>(IF($K58="No",0,VLOOKUP(AD$3,LISTS!$M$2:$N$21,2,FALSE)*IF(R58="YES",1,0)))*VLOOKUP($H58,LISTS!$G$2:$H$10,2,FALSE)</f>
        <v>0</v>
      </c>
      <c r="AE58" s="13">
        <f>(IF($K58="No",0,VLOOKUP(AE$3,LISTS!$M$2:$N$21,2,FALSE)*IF(S58="YES",1,0)))*VLOOKUP($H58,LISTS!$G$2:$H$10,2,FALSE)</f>
        <v>0</v>
      </c>
      <c r="AF58" s="13">
        <f>(IF($K58="No",0,VLOOKUP(AF$3,LISTS!$M$2:$N$21,2,FALSE)*IF(T58="YES",1,0)))*VLOOKUP($H58,LISTS!$G$2:$H$10,2,FALSE)</f>
        <v>0</v>
      </c>
      <c r="AG58" s="13">
        <f>(IF($K58="No",0,VLOOKUP(AG$3,LISTS!$M$2:$N$21,2,FALSE)*IF(U58="YES",1,0)))*VLOOKUP($H58,LISTS!$G$2:$H$10,2,FALSE)</f>
        <v>0</v>
      </c>
      <c r="AH58" s="13">
        <f>(IF($K58="No",0,VLOOKUP(AH$3,LISTS!$M$2:$N$21,2,FALSE)*IF(V58="YES",1,0)))*VLOOKUP($H58,LISTS!$G$2:$H$10,2,FALSE)</f>
        <v>0</v>
      </c>
      <c r="AI58" s="29" t="str">
        <f t="shared" si="0"/>
        <v>DNP</v>
      </c>
    </row>
    <row r="59" spans="1:35" x14ac:dyDescent="0.25">
      <c r="A59" s="3">
        <f t="shared" si="4"/>
        <v>2023</v>
      </c>
      <c r="B59" s="11">
        <f t="shared" si="5"/>
        <v>2</v>
      </c>
      <c r="C59" s="11" t="str">
        <f>VLOOKUP($B59,'FIXTURES INPUT'!$A$4:$H$41,2,FALSE)</f>
        <v>Wk02</v>
      </c>
      <c r="D59" s="13" t="str">
        <f>VLOOKUP($B59,'FIXTURES INPUT'!$A$4:$H$41,3,FALSE)</f>
        <v>Sun</v>
      </c>
      <c r="E59" s="14">
        <f>VLOOKUP($B59,'FIXTURES INPUT'!$A$4:$H$41,4,FALSE)</f>
        <v>45039</v>
      </c>
      <c r="F59" s="4" t="str">
        <f>VLOOKUP($B59,'FIXTURES INPUT'!$A$4:$H$41,6,FALSE)</f>
        <v>Long Melford</v>
      </c>
      <c r="G59" s="13" t="str">
        <f>VLOOKUP($B59,'FIXTURES INPUT'!$A$4:$H$41,7,FALSE)</f>
        <v>Home</v>
      </c>
      <c r="H59" s="13" t="str">
        <f>VLOOKUP($B59,'FIXTURES INPUT'!$A$4:$H$41,8,FALSE)</f>
        <v>Cancelled</v>
      </c>
      <c r="I59" s="13">
        <f t="shared" si="6"/>
        <v>27</v>
      </c>
      <c r="J59" s="4" t="str">
        <f>VLOOKUP($I59,LISTS!$A$2:$B$39,2,FALSE)</f>
        <v>Additional 9</v>
      </c>
      <c r="K59" s="32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X59" s="13">
        <f>(IF($K59="No",0,VLOOKUP(X$3,LISTS!$M$2:$N$21,2,FALSE)*L59))*VLOOKUP($H59,LISTS!$G$2:$H$10,2,FALSE)</f>
        <v>0</v>
      </c>
      <c r="Y59" s="13">
        <f>(IF($K59="No",0,VLOOKUP(Y$3,LISTS!$M$2:$N$21,2,FALSE)*M59))*VLOOKUP($H59,LISTS!$G$2:$H$10,2,FALSE)</f>
        <v>0</v>
      </c>
      <c r="Z59" s="13">
        <f>(IF($K59="No",0,VLOOKUP(Z$3,LISTS!$M$2:$N$21,2,FALSE)*N59))*VLOOKUP($H59,LISTS!$G$2:$H$10,2,FALSE)</f>
        <v>0</v>
      </c>
      <c r="AA59" s="13">
        <f>(IF($K59="No",0,VLOOKUP(AA$3,LISTS!$M$2:$N$21,2,FALSE)*O59))*VLOOKUP($H59,LISTS!$G$2:$H$10,2,FALSE)</f>
        <v>0</v>
      </c>
      <c r="AB59" s="13">
        <f>(IF($K59="No",0,VLOOKUP(AB$3,LISTS!$M$2:$N$21,2,FALSE)*P59))*VLOOKUP($H59,LISTS!$G$2:$H$10,2,FALSE)</f>
        <v>0</v>
      </c>
      <c r="AC59" s="13">
        <f>(IF($K59="No",0,VLOOKUP(AC$3,LISTS!$M$2:$N$21,2,FALSE)*IF(Q59="YES",1,0)))*VLOOKUP($H59,LISTS!$G$2:$H$10,2,FALSE)</f>
        <v>0</v>
      </c>
      <c r="AD59" s="13">
        <f>(IF($K59="No",0,VLOOKUP(AD$3,LISTS!$M$2:$N$21,2,FALSE)*IF(R59="YES",1,0)))*VLOOKUP($H59,LISTS!$G$2:$H$10,2,FALSE)</f>
        <v>0</v>
      </c>
      <c r="AE59" s="13">
        <f>(IF($K59="No",0,VLOOKUP(AE$3,LISTS!$M$2:$N$21,2,FALSE)*IF(S59="YES",1,0)))*VLOOKUP($H59,LISTS!$G$2:$H$10,2,FALSE)</f>
        <v>0</v>
      </c>
      <c r="AF59" s="13">
        <f>(IF($K59="No",0,VLOOKUP(AF$3,LISTS!$M$2:$N$21,2,FALSE)*IF(T59="YES",1,0)))*VLOOKUP($H59,LISTS!$G$2:$H$10,2,FALSE)</f>
        <v>0</v>
      </c>
      <c r="AG59" s="13">
        <f>(IF($K59="No",0,VLOOKUP(AG$3,LISTS!$M$2:$N$21,2,FALSE)*IF(U59="YES",1,0)))*VLOOKUP($H59,LISTS!$G$2:$H$10,2,FALSE)</f>
        <v>0</v>
      </c>
      <c r="AH59" s="13">
        <f>(IF($K59="No",0,VLOOKUP(AH$3,LISTS!$M$2:$N$21,2,FALSE)*IF(V59="YES",1,0)))*VLOOKUP($H59,LISTS!$G$2:$H$10,2,FALSE)</f>
        <v>0</v>
      </c>
      <c r="AI59" s="29" t="str">
        <f t="shared" si="0"/>
        <v>DNP</v>
      </c>
    </row>
    <row r="60" spans="1:35" x14ac:dyDescent="0.25">
      <c r="A60" s="3">
        <f t="shared" si="4"/>
        <v>2023</v>
      </c>
      <c r="B60" s="11">
        <f t="shared" si="5"/>
        <v>2</v>
      </c>
      <c r="C60" s="11" t="str">
        <f>VLOOKUP($B60,'FIXTURES INPUT'!$A$4:$H$41,2,FALSE)</f>
        <v>Wk02</v>
      </c>
      <c r="D60" s="13" t="str">
        <f>VLOOKUP($B60,'FIXTURES INPUT'!$A$4:$H$41,3,FALSE)</f>
        <v>Sun</v>
      </c>
      <c r="E60" s="14">
        <f>VLOOKUP($B60,'FIXTURES INPUT'!$A$4:$H$41,4,FALSE)</f>
        <v>45039</v>
      </c>
      <c r="F60" s="4" t="str">
        <f>VLOOKUP($B60,'FIXTURES INPUT'!$A$4:$H$41,6,FALSE)</f>
        <v>Long Melford</v>
      </c>
      <c r="G60" s="13" t="str">
        <f>VLOOKUP($B60,'FIXTURES INPUT'!$A$4:$H$41,7,FALSE)</f>
        <v>Home</v>
      </c>
      <c r="H60" s="13" t="str">
        <f>VLOOKUP($B60,'FIXTURES INPUT'!$A$4:$H$41,8,FALSE)</f>
        <v>Cancelled</v>
      </c>
      <c r="I60" s="13">
        <f t="shared" si="6"/>
        <v>28</v>
      </c>
      <c r="J60" s="4" t="str">
        <f>VLOOKUP($I60,LISTS!$A$2:$B$39,2,FALSE)</f>
        <v>Additional 10</v>
      </c>
      <c r="K60" s="32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X60" s="13">
        <f>(IF($K60="No",0,VLOOKUP(X$3,LISTS!$M$2:$N$21,2,FALSE)*L60))*VLOOKUP($H60,LISTS!$G$2:$H$10,2,FALSE)</f>
        <v>0</v>
      </c>
      <c r="Y60" s="13">
        <f>(IF($K60="No",0,VLOOKUP(Y$3,LISTS!$M$2:$N$21,2,FALSE)*M60))*VLOOKUP($H60,LISTS!$G$2:$H$10,2,FALSE)</f>
        <v>0</v>
      </c>
      <c r="Z60" s="13">
        <f>(IF($K60="No",0,VLOOKUP(Z$3,LISTS!$M$2:$N$21,2,FALSE)*N60))*VLOOKUP($H60,LISTS!$G$2:$H$10,2,FALSE)</f>
        <v>0</v>
      </c>
      <c r="AA60" s="13">
        <f>(IF($K60="No",0,VLOOKUP(AA$3,LISTS!$M$2:$N$21,2,FALSE)*O60))*VLOOKUP($H60,LISTS!$G$2:$H$10,2,FALSE)</f>
        <v>0</v>
      </c>
      <c r="AB60" s="13">
        <f>(IF($K60="No",0,VLOOKUP(AB$3,LISTS!$M$2:$N$21,2,FALSE)*P60))*VLOOKUP($H60,LISTS!$G$2:$H$10,2,FALSE)</f>
        <v>0</v>
      </c>
      <c r="AC60" s="13">
        <f>(IF($K60="No",0,VLOOKUP(AC$3,LISTS!$M$2:$N$21,2,FALSE)*IF(Q60="YES",1,0)))*VLOOKUP($H60,LISTS!$G$2:$H$10,2,FALSE)</f>
        <v>0</v>
      </c>
      <c r="AD60" s="13">
        <f>(IF($K60="No",0,VLOOKUP(AD$3,LISTS!$M$2:$N$21,2,FALSE)*IF(R60="YES",1,0)))*VLOOKUP($H60,LISTS!$G$2:$H$10,2,FALSE)</f>
        <v>0</v>
      </c>
      <c r="AE60" s="13">
        <f>(IF($K60="No",0,VLOOKUP(AE$3,LISTS!$M$2:$N$21,2,FALSE)*IF(S60="YES",1,0)))*VLOOKUP($H60,LISTS!$G$2:$H$10,2,FALSE)</f>
        <v>0</v>
      </c>
      <c r="AF60" s="13">
        <f>(IF($K60="No",0,VLOOKUP(AF$3,LISTS!$M$2:$N$21,2,FALSE)*IF(T60="YES",1,0)))*VLOOKUP($H60,LISTS!$G$2:$H$10,2,FALSE)</f>
        <v>0</v>
      </c>
      <c r="AG60" s="13">
        <f>(IF($K60="No",0,VLOOKUP(AG$3,LISTS!$M$2:$N$21,2,FALSE)*IF(U60="YES",1,0)))*VLOOKUP($H60,LISTS!$G$2:$H$10,2,FALSE)</f>
        <v>0</v>
      </c>
      <c r="AH60" s="13">
        <f>(IF($K60="No",0,VLOOKUP(AH$3,LISTS!$M$2:$N$21,2,FALSE)*IF(V60="YES",1,0)))*VLOOKUP($H60,LISTS!$G$2:$H$10,2,FALSE)</f>
        <v>0</v>
      </c>
      <c r="AI60" s="29" t="str">
        <f t="shared" si="0"/>
        <v>DNP</v>
      </c>
    </row>
    <row r="61" spans="1:35" ht="15.75" thickBot="1" x14ac:dyDescent="0.3">
      <c r="A61" s="6">
        <f t="shared" si="4"/>
        <v>2023</v>
      </c>
      <c r="B61" s="15">
        <f t="shared" si="5"/>
        <v>2</v>
      </c>
      <c r="C61" s="15" t="str">
        <f>VLOOKUP($B61,'FIXTURES INPUT'!$A$4:$H$41,2,FALSE)</f>
        <v>Wk02</v>
      </c>
      <c r="D61" s="15" t="str">
        <f>VLOOKUP($B61,'FIXTURES INPUT'!$A$4:$H$41,3,FALSE)</f>
        <v>Sun</v>
      </c>
      <c r="E61" s="16">
        <f>VLOOKUP($B61,'FIXTURES INPUT'!$A$4:$H$41,4,FALSE)</f>
        <v>45039</v>
      </c>
      <c r="F61" s="6" t="str">
        <f>VLOOKUP($B61,'FIXTURES INPUT'!$A$4:$H$41,6,FALSE)</f>
        <v>Long Melford</v>
      </c>
      <c r="G61" s="15" t="str">
        <f>VLOOKUP($B61,'FIXTURES INPUT'!$A$4:$H$41,7,FALSE)</f>
        <v>Home</v>
      </c>
      <c r="H61" s="15" t="str">
        <f>VLOOKUP($B61,'FIXTURES INPUT'!$A$4:$H$41,8,FALSE)</f>
        <v>Cancelled</v>
      </c>
      <c r="I61" s="15">
        <f t="shared" si="6"/>
        <v>29</v>
      </c>
      <c r="J61" s="6" t="str">
        <f>VLOOKUP($I61,LISTS!$A$2:$B$39,2,FALSE)</f>
        <v>Additional 11</v>
      </c>
      <c r="K61" s="33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X61" s="15">
        <f>(IF($K61="No",0,VLOOKUP(X$3,LISTS!$M$2:$N$21,2,FALSE)*L61))*VLOOKUP($H61,LISTS!$G$2:$H$10,2,FALSE)</f>
        <v>0</v>
      </c>
      <c r="Y61" s="15">
        <f>(IF($K61="No",0,VLOOKUP(Y$3,LISTS!$M$2:$N$21,2,FALSE)*M61))*VLOOKUP($H61,LISTS!$G$2:$H$10,2,FALSE)</f>
        <v>0</v>
      </c>
      <c r="Z61" s="15">
        <f>(IF($K61="No",0,VLOOKUP(Z$3,LISTS!$M$2:$N$21,2,FALSE)*N61))*VLOOKUP($H61,LISTS!$G$2:$H$10,2,FALSE)</f>
        <v>0</v>
      </c>
      <c r="AA61" s="15">
        <f>(IF($K61="No",0,VLOOKUP(AA$3,LISTS!$M$2:$N$21,2,FALSE)*O61))*VLOOKUP($H61,LISTS!$G$2:$H$10,2,FALSE)</f>
        <v>0</v>
      </c>
      <c r="AB61" s="15">
        <f>(IF($K61="No",0,VLOOKUP(AB$3,LISTS!$M$2:$N$21,2,FALSE)*P61))*VLOOKUP($H61,LISTS!$G$2:$H$10,2,FALSE)</f>
        <v>0</v>
      </c>
      <c r="AC61" s="15">
        <f>(IF($K61="No",0,VLOOKUP(AC$3,LISTS!$M$2:$N$21,2,FALSE)*IF(Q61="YES",1,0)))*VLOOKUP($H61,LISTS!$G$2:$H$10,2,FALSE)</f>
        <v>0</v>
      </c>
      <c r="AD61" s="15">
        <f>(IF($K61="No",0,VLOOKUP(AD$3,LISTS!$M$2:$N$21,2,FALSE)*IF(R61="YES",1,0)))*VLOOKUP($H61,LISTS!$G$2:$H$10,2,FALSE)</f>
        <v>0</v>
      </c>
      <c r="AE61" s="15">
        <f>(IF($K61="No",0,VLOOKUP(AE$3,LISTS!$M$2:$N$21,2,FALSE)*IF(S61="YES",1,0)))*VLOOKUP($H61,LISTS!$G$2:$H$10,2,FALSE)</f>
        <v>0</v>
      </c>
      <c r="AF61" s="15">
        <f>(IF($K61="No",0,VLOOKUP(AF$3,LISTS!$M$2:$N$21,2,FALSE)*IF(T61="YES",1,0)))*VLOOKUP($H61,LISTS!$G$2:$H$10,2,FALSE)</f>
        <v>0</v>
      </c>
      <c r="AG61" s="15">
        <f>(IF($K61="No",0,VLOOKUP(AG$3,LISTS!$M$2:$N$21,2,FALSE)*IF(U61="YES",1,0)))*VLOOKUP($H61,LISTS!$G$2:$H$10,2,FALSE)</f>
        <v>0</v>
      </c>
      <c r="AH61" s="15">
        <f>(IF($K61="No",0,VLOOKUP(AH$3,LISTS!$M$2:$N$21,2,FALSE)*IF(V61="YES",1,0)))*VLOOKUP($H61,LISTS!$G$2:$H$10,2,FALSE)</f>
        <v>0</v>
      </c>
      <c r="AI61" s="30" t="str">
        <f t="shared" si="0"/>
        <v>DNP</v>
      </c>
    </row>
    <row r="62" spans="1:35" ht="15.75" thickTop="1" x14ac:dyDescent="0.25">
      <c r="A62" s="3">
        <v>2022</v>
      </c>
      <c r="B62" s="11">
        <f t="shared" ref="B62" si="7">B33+1</f>
        <v>3</v>
      </c>
      <c r="C62" s="11" t="str">
        <f>VLOOKUP($B62,'FIXTURES INPUT'!$A$4:$H$41,2,FALSE)</f>
        <v>Wk03</v>
      </c>
      <c r="D62" s="11" t="str">
        <f>VLOOKUP($B62,'FIXTURES INPUT'!$A$4:$H$41,3,FALSE)</f>
        <v>Sun</v>
      </c>
      <c r="E62" s="12">
        <f>VLOOKUP($B62,'FIXTURES INPUT'!$A$4:$H$41,4,FALSE)</f>
        <v>45046</v>
      </c>
      <c r="F62" s="3" t="str">
        <f>VLOOKUP($B62,'FIXTURES INPUT'!$A$4:$H$41,6,FALSE)</f>
        <v>WSP</v>
      </c>
      <c r="G62" s="11" t="str">
        <f>VLOOKUP($B62,'FIXTURES INPUT'!$A$4:$H$41,7,FALSE)</f>
        <v>Home</v>
      </c>
      <c r="H62" s="11" t="str">
        <f>VLOOKUP($B62,'FIXTURES INPUT'!$A$4:$H$41,8,FALSE)</f>
        <v>Cancelled</v>
      </c>
      <c r="I62" s="11">
        <v>1</v>
      </c>
      <c r="J62" s="3" t="str">
        <f>VLOOKUP($I62,LISTS!$A$2:$B$39,2,FALSE)</f>
        <v>Logan</v>
      </c>
      <c r="K62" s="31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X62" s="11">
        <f>(IF($K62="No",0,VLOOKUP(X$3,LISTS!$M$2:$N$21,2,FALSE)*L62))*VLOOKUP($H62,LISTS!$G$2:$H$10,2,FALSE)</f>
        <v>0</v>
      </c>
      <c r="Y62" s="11">
        <f>(IF($K62="No",0,VLOOKUP(Y$3,LISTS!$M$2:$N$21,2,FALSE)*M62))*VLOOKUP($H62,LISTS!$G$2:$H$10,2,FALSE)</f>
        <v>0</v>
      </c>
      <c r="Z62" s="11">
        <f>(IF($K62="No",0,VLOOKUP(Z$3,LISTS!$M$2:$N$21,2,FALSE)*N62))*VLOOKUP($H62,LISTS!$G$2:$H$10,2,FALSE)</f>
        <v>0</v>
      </c>
      <c r="AA62" s="11">
        <f>(IF($K62="No",0,VLOOKUP(AA$3,LISTS!$M$2:$N$21,2,FALSE)*O62))*VLOOKUP($H62,LISTS!$G$2:$H$10,2,FALSE)</f>
        <v>0</v>
      </c>
      <c r="AB62" s="11">
        <f>(IF($K62="No",0,VLOOKUP(AB$3,LISTS!$M$2:$N$21,2,FALSE)*P62))*VLOOKUP($H62,LISTS!$G$2:$H$10,2,FALSE)</f>
        <v>0</v>
      </c>
      <c r="AC62" s="11">
        <f>(IF($K62="No",0,VLOOKUP(AC$3,LISTS!$M$2:$N$21,2,FALSE)*IF(Q62="YES",1,0)))*VLOOKUP($H62,LISTS!$G$2:$H$10,2,FALSE)</f>
        <v>0</v>
      </c>
      <c r="AD62" s="11">
        <f>(IF($K62="No",0,VLOOKUP(AD$3,LISTS!$M$2:$N$21,2,FALSE)*IF(R62="YES",1,0)))*VLOOKUP($H62,LISTS!$G$2:$H$10,2,FALSE)</f>
        <v>0</v>
      </c>
      <c r="AE62" s="11">
        <f>(IF($K62="No",0,VLOOKUP(AE$3,LISTS!$M$2:$N$21,2,FALSE)*IF(S62="YES",1,0)))*VLOOKUP($H62,LISTS!$G$2:$H$10,2,FALSE)</f>
        <v>0</v>
      </c>
      <c r="AF62" s="11">
        <f>(IF($K62="No",0,VLOOKUP(AF$3,LISTS!$M$2:$N$21,2,FALSE)*IF(T62="YES",1,0)))*VLOOKUP($H62,LISTS!$G$2:$H$10,2,FALSE)</f>
        <v>0</v>
      </c>
      <c r="AG62" s="11">
        <f>(IF($K62="No",0,VLOOKUP(AG$3,LISTS!$M$2:$N$21,2,FALSE)*IF(U62="YES",1,0)))*VLOOKUP($H62,LISTS!$G$2:$H$10,2,FALSE)</f>
        <v>0</v>
      </c>
      <c r="AH62" s="11">
        <f>(IF($K62="No",0,VLOOKUP(AH$3,LISTS!$M$2:$N$21,2,FALSE)*IF(V62="YES",1,0)))*VLOOKUP($H62,LISTS!$G$2:$H$10,2,FALSE)</f>
        <v>0</v>
      </c>
      <c r="AI62" s="28" t="str">
        <f t="shared" si="0"/>
        <v>DNP</v>
      </c>
    </row>
    <row r="63" spans="1:35" x14ac:dyDescent="0.25">
      <c r="A63" s="3">
        <f t="shared" ref="A63:A126" si="8">$A$4</f>
        <v>2023</v>
      </c>
      <c r="B63" s="11">
        <f t="shared" ref="B63:B126" si="9">B62</f>
        <v>3</v>
      </c>
      <c r="C63" s="11" t="str">
        <f>VLOOKUP($B63,'FIXTURES INPUT'!$A$4:$H$41,2,FALSE)</f>
        <v>Wk03</v>
      </c>
      <c r="D63" s="13" t="str">
        <f>VLOOKUP($B63,'FIXTURES INPUT'!$A$4:$H$41,3,FALSE)</f>
        <v>Sun</v>
      </c>
      <c r="E63" s="14">
        <f>VLOOKUP($B63,'FIXTURES INPUT'!$A$4:$H$41,4,FALSE)</f>
        <v>45046</v>
      </c>
      <c r="F63" s="4" t="str">
        <f>VLOOKUP($B63,'FIXTURES INPUT'!$A$4:$H$41,6,FALSE)</f>
        <v>WSP</v>
      </c>
      <c r="G63" s="13" t="str">
        <f>VLOOKUP($B63,'FIXTURES INPUT'!$A$4:$H$41,7,FALSE)</f>
        <v>Home</v>
      </c>
      <c r="H63" s="13" t="str">
        <f>VLOOKUP($B63,'FIXTURES INPUT'!$A$4:$H$41,8,FALSE)</f>
        <v>Cancelled</v>
      </c>
      <c r="I63" s="13">
        <v>2</v>
      </c>
      <c r="J63" s="4" t="str">
        <f>VLOOKUP($I63,LISTS!$A$2:$B$39,2,FALSE)</f>
        <v>Tris</v>
      </c>
      <c r="K63" s="32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X63" s="13">
        <f>(IF($K63="No",0,VLOOKUP(X$3,LISTS!$M$2:$N$21,2,FALSE)*L63))*VLOOKUP($H63,LISTS!$G$2:$H$10,2,FALSE)</f>
        <v>0</v>
      </c>
      <c r="Y63" s="13">
        <f>(IF($K63="No",0,VLOOKUP(Y$3,LISTS!$M$2:$N$21,2,FALSE)*M63))*VLOOKUP($H63,LISTS!$G$2:$H$10,2,FALSE)</f>
        <v>0</v>
      </c>
      <c r="Z63" s="13">
        <f>(IF($K63="No",0,VLOOKUP(Z$3,LISTS!$M$2:$N$21,2,FALSE)*N63))*VLOOKUP($H63,LISTS!$G$2:$H$10,2,FALSE)</f>
        <v>0</v>
      </c>
      <c r="AA63" s="13">
        <f>(IF($K63="No",0,VLOOKUP(AA$3,LISTS!$M$2:$N$21,2,FALSE)*O63))*VLOOKUP($H63,LISTS!$G$2:$H$10,2,FALSE)</f>
        <v>0</v>
      </c>
      <c r="AB63" s="13">
        <f>(IF($K63="No",0,VLOOKUP(AB$3,LISTS!$M$2:$N$21,2,FALSE)*P63))*VLOOKUP($H63,LISTS!$G$2:$H$10,2,FALSE)</f>
        <v>0</v>
      </c>
      <c r="AC63" s="13">
        <f>(IF($K63="No",0,VLOOKUP(AC$3,LISTS!$M$2:$N$21,2,FALSE)*IF(Q63="YES",1,0)))*VLOOKUP($H63,LISTS!$G$2:$H$10,2,FALSE)</f>
        <v>0</v>
      </c>
      <c r="AD63" s="13">
        <f>(IF($K63="No",0,VLOOKUP(AD$3,LISTS!$M$2:$N$21,2,FALSE)*IF(R63="YES",1,0)))*VLOOKUP($H63,LISTS!$G$2:$H$10,2,FALSE)</f>
        <v>0</v>
      </c>
      <c r="AE63" s="13">
        <f>(IF($K63="No",0,VLOOKUP(AE$3,LISTS!$M$2:$N$21,2,FALSE)*IF(S63="YES",1,0)))*VLOOKUP($H63,LISTS!$G$2:$H$10,2,FALSE)</f>
        <v>0</v>
      </c>
      <c r="AF63" s="13">
        <f>(IF($K63="No",0,VLOOKUP(AF$3,LISTS!$M$2:$N$21,2,FALSE)*IF(T63="YES",1,0)))*VLOOKUP($H63,LISTS!$G$2:$H$10,2,FALSE)</f>
        <v>0</v>
      </c>
      <c r="AG63" s="13">
        <f>(IF($K63="No",0,VLOOKUP(AG$3,LISTS!$M$2:$N$21,2,FALSE)*IF(U63="YES",1,0)))*VLOOKUP($H63,LISTS!$G$2:$H$10,2,FALSE)</f>
        <v>0</v>
      </c>
      <c r="AH63" s="13">
        <f>(IF($K63="No",0,VLOOKUP(AH$3,LISTS!$M$2:$N$21,2,FALSE)*IF(V63="YES",1,0)))*VLOOKUP($H63,LISTS!$G$2:$H$10,2,FALSE)</f>
        <v>0</v>
      </c>
      <c r="AI63" s="29" t="str">
        <f t="shared" si="0"/>
        <v>DNP</v>
      </c>
    </row>
    <row r="64" spans="1:35" x14ac:dyDescent="0.25">
      <c r="A64" s="3">
        <f t="shared" si="8"/>
        <v>2023</v>
      </c>
      <c r="B64" s="11">
        <f t="shared" si="9"/>
        <v>3</v>
      </c>
      <c r="C64" s="11" t="str">
        <f>VLOOKUP($B64,'FIXTURES INPUT'!$A$4:$H$41,2,FALSE)</f>
        <v>Wk03</v>
      </c>
      <c r="D64" s="13" t="str">
        <f>VLOOKUP($B64,'FIXTURES INPUT'!$A$4:$H$41,3,FALSE)</f>
        <v>Sun</v>
      </c>
      <c r="E64" s="14">
        <f>VLOOKUP($B64,'FIXTURES INPUT'!$A$4:$H$41,4,FALSE)</f>
        <v>45046</v>
      </c>
      <c r="F64" s="4" t="str">
        <f>VLOOKUP($B64,'FIXTURES INPUT'!$A$4:$H$41,6,FALSE)</f>
        <v>WSP</v>
      </c>
      <c r="G64" s="13" t="str">
        <f>VLOOKUP($B64,'FIXTURES INPUT'!$A$4:$H$41,7,FALSE)</f>
        <v>Home</v>
      </c>
      <c r="H64" s="13" t="str">
        <f>VLOOKUP($B64,'FIXTURES INPUT'!$A$4:$H$41,8,FALSE)</f>
        <v>Cancelled</v>
      </c>
      <c r="I64" s="13">
        <v>3</v>
      </c>
      <c r="J64" s="4" t="str">
        <f>VLOOKUP($I64,LISTS!$A$2:$B$39,2,FALSE)</f>
        <v>Jepson</v>
      </c>
      <c r="K64" s="32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X64" s="13">
        <f>(IF($K64="No",0,VLOOKUP(X$3,LISTS!$M$2:$N$21,2,FALSE)*L64))*VLOOKUP($H64,LISTS!$G$2:$H$10,2,FALSE)</f>
        <v>0</v>
      </c>
      <c r="Y64" s="13">
        <f>(IF($K64="No",0,VLOOKUP(Y$3,LISTS!$M$2:$N$21,2,FALSE)*M64))*VLOOKUP($H64,LISTS!$G$2:$H$10,2,FALSE)</f>
        <v>0</v>
      </c>
      <c r="Z64" s="13">
        <f>(IF($K64="No",0,VLOOKUP(Z$3,LISTS!$M$2:$N$21,2,FALSE)*N64))*VLOOKUP($H64,LISTS!$G$2:$H$10,2,FALSE)</f>
        <v>0</v>
      </c>
      <c r="AA64" s="13">
        <f>(IF($K64="No",0,VLOOKUP(AA$3,LISTS!$M$2:$N$21,2,FALSE)*O64))*VLOOKUP($H64,LISTS!$G$2:$H$10,2,FALSE)</f>
        <v>0</v>
      </c>
      <c r="AB64" s="13">
        <f>(IF($K64="No",0,VLOOKUP(AB$3,LISTS!$M$2:$N$21,2,FALSE)*P64))*VLOOKUP($H64,LISTS!$G$2:$H$10,2,FALSE)</f>
        <v>0</v>
      </c>
      <c r="AC64" s="13">
        <f>(IF($K64="No",0,VLOOKUP(AC$3,LISTS!$M$2:$N$21,2,FALSE)*IF(Q64="YES",1,0)))*VLOOKUP($H64,LISTS!$G$2:$H$10,2,FALSE)</f>
        <v>0</v>
      </c>
      <c r="AD64" s="13">
        <f>(IF($K64="No",0,VLOOKUP(AD$3,LISTS!$M$2:$N$21,2,FALSE)*IF(R64="YES",1,0)))*VLOOKUP($H64,LISTS!$G$2:$H$10,2,FALSE)</f>
        <v>0</v>
      </c>
      <c r="AE64" s="13">
        <f>(IF($K64="No",0,VLOOKUP(AE$3,LISTS!$M$2:$N$21,2,FALSE)*IF(S64="YES",1,0)))*VLOOKUP($H64,LISTS!$G$2:$H$10,2,FALSE)</f>
        <v>0</v>
      </c>
      <c r="AF64" s="13">
        <f>(IF($K64="No",0,VLOOKUP(AF$3,LISTS!$M$2:$N$21,2,FALSE)*IF(T64="YES",1,0)))*VLOOKUP($H64,LISTS!$G$2:$H$10,2,FALSE)</f>
        <v>0</v>
      </c>
      <c r="AG64" s="13">
        <f>(IF($K64="No",0,VLOOKUP(AG$3,LISTS!$M$2:$N$21,2,FALSE)*IF(U64="YES",1,0)))*VLOOKUP($H64,LISTS!$G$2:$H$10,2,FALSE)</f>
        <v>0</v>
      </c>
      <c r="AH64" s="13">
        <f>(IF($K64="No",0,VLOOKUP(AH$3,LISTS!$M$2:$N$21,2,FALSE)*IF(V64="YES",1,0)))*VLOOKUP($H64,LISTS!$G$2:$H$10,2,FALSE)</f>
        <v>0</v>
      </c>
      <c r="AI64" s="29" t="str">
        <f t="shared" si="0"/>
        <v>DNP</v>
      </c>
    </row>
    <row r="65" spans="1:35" x14ac:dyDescent="0.25">
      <c r="A65" s="3">
        <f t="shared" si="8"/>
        <v>2023</v>
      </c>
      <c r="B65" s="11">
        <f t="shared" si="9"/>
        <v>3</v>
      </c>
      <c r="C65" s="11" t="str">
        <f>VLOOKUP($B65,'FIXTURES INPUT'!$A$4:$H$41,2,FALSE)</f>
        <v>Wk03</v>
      </c>
      <c r="D65" s="13" t="str">
        <f>VLOOKUP($B65,'FIXTURES INPUT'!$A$4:$H$41,3,FALSE)</f>
        <v>Sun</v>
      </c>
      <c r="E65" s="14">
        <f>VLOOKUP($B65,'FIXTURES INPUT'!$A$4:$H$41,4,FALSE)</f>
        <v>45046</v>
      </c>
      <c r="F65" s="4" t="str">
        <f>VLOOKUP($B65,'FIXTURES INPUT'!$A$4:$H$41,6,FALSE)</f>
        <v>WSP</v>
      </c>
      <c r="G65" s="13" t="str">
        <f>VLOOKUP($B65,'FIXTURES INPUT'!$A$4:$H$41,7,FALSE)</f>
        <v>Home</v>
      </c>
      <c r="H65" s="13" t="str">
        <f>VLOOKUP($B65,'FIXTURES INPUT'!$A$4:$H$41,8,FALSE)</f>
        <v>Cancelled</v>
      </c>
      <c r="I65" s="13">
        <v>4</v>
      </c>
      <c r="J65" s="4" t="str">
        <f>VLOOKUP($I65,LISTS!$A$2:$B$39,2,FALSE)</f>
        <v>Wellsy</v>
      </c>
      <c r="K65" s="32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X65" s="13">
        <f>(IF($K65="No",0,VLOOKUP(X$3,LISTS!$M$2:$N$21,2,FALSE)*L65))*VLOOKUP($H65,LISTS!$G$2:$H$10,2,FALSE)</f>
        <v>0</v>
      </c>
      <c r="Y65" s="13">
        <f>(IF($K65="No",0,VLOOKUP(Y$3,LISTS!$M$2:$N$21,2,FALSE)*M65))*VLOOKUP($H65,LISTS!$G$2:$H$10,2,FALSE)</f>
        <v>0</v>
      </c>
      <c r="Z65" s="13">
        <f>(IF($K65="No",0,VLOOKUP(Z$3,LISTS!$M$2:$N$21,2,FALSE)*N65))*VLOOKUP($H65,LISTS!$G$2:$H$10,2,FALSE)</f>
        <v>0</v>
      </c>
      <c r="AA65" s="13">
        <f>(IF($K65="No",0,VLOOKUP(AA$3,LISTS!$M$2:$N$21,2,FALSE)*O65))*VLOOKUP($H65,LISTS!$G$2:$H$10,2,FALSE)</f>
        <v>0</v>
      </c>
      <c r="AB65" s="13">
        <f>(IF($K65="No",0,VLOOKUP(AB$3,LISTS!$M$2:$N$21,2,FALSE)*P65))*VLOOKUP($H65,LISTS!$G$2:$H$10,2,FALSE)</f>
        <v>0</v>
      </c>
      <c r="AC65" s="13">
        <f>(IF($K65="No",0,VLOOKUP(AC$3,LISTS!$M$2:$N$21,2,FALSE)*IF(Q65="YES",1,0)))*VLOOKUP($H65,LISTS!$G$2:$H$10,2,FALSE)</f>
        <v>0</v>
      </c>
      <c r="AD65" s="13">
        <f>(IF($K65="No",0,VLOOKUP(AD$3,LISTS!$M$2:$N$21,2,FALSE)*IF(R65="YES",1,0)))*VLOOKUP($H65,LISTS!$G$2:$H$10,2,FALSE)</f>
        <v>0</v>
      </c>
      <c r="AE65" s="13">
        <f>(IF($K65="No",0,VLOOKUP(AE$3,LISTS!$M$2:$N$21,2,FALSE)*IF(S65="YES",1,0)))*VLOOKUP($H65,LISTS!$G$2:$H$10,2,FALSE)</f>
        <v>0</v>
      </c>
      <c r="AF65" s="13">
        <f>(IF($K65="No",0,VLOOKUP(AF$3,LISTS!$M$2:$N$21,2,FALSE)*IF(T65="YES",1,0)))*VLOOKUP($H65,LISTS!$G$2:$H$10,2,FALSE)</f>
        <v>0</v>
      </c>
      <c r="AG65" s="13">
        <f>(IF($K65="No",0,VLOOKUP(AG$3,LISTS!$M$2:$N$21,2,FALSE)*IF(U65="YES",1,0)))*VLOOKUP($H65,LISTS!$G$2:$H$10,2,FALSE)</f>
        <v>0</v>
      </c>
      <c r="AH65" s="13">
        <f>(IF($K65="No",0,VLOOKUP(AH$3,LISTS!$M$2:$N$21,2,FALSE)*IF(V65="YES",1,0)))*VLOOKUP($H65,LISTS!$G$2:$H$10,2,FALSE)</f>
        <v>0</v>
      </c>
      <c r="AI65" s="29" t="str">
        <f t="shared" si="0"/>
        <v>DNP</v>
      </c>
    </row>
    <row r="66" spans="1:35" x14ac:dyDescent="0.25">
      <c r="A66" s="3">
        <f t="shared" si="8"/>
        <v>2023</v>
      </c>
      <c r="B66" s="11">
        <f t="shared" si="9"/>
        <v>3</v>
      </c>
      <c r="C66" s="11" t="str">
        <f>VLOOKUP($B66,'FIXTURES INPUT'!$A$4:$H$41,2,FALSE)</f>
        <v>Wk03</v>
      </c>
      <c r="D66" s="13" t="str">
        <f>VLOOKUP($B66,'FIXTURES INPUT'!$A$4:$H$41,3,FALSE)</f>
        <v>Sun</v>
      </c>
      <c r="E66" s="14">
        <f>VLOOKUP($B66,'FIXTURES INPUT'!$A$4:$H$41,4,FALSE)</f>
        <v>45046</v>
      </c>
      <c r="F66" s="4" t="str">
        <f>VLOOKUP($B66,'FIXTURES INPUT'!$A$4:$H$41,6,FALSE)</f>
        <v>WSP</v>
      </c>
      <c r="G66" s="13" t="str">
        <f>VLOOKUP($B66,'FIXTURES INPUT'!$A$4:$H$41,7,FALSE)</f>
        <v>Home</v>
      </c>
      <c r="H66" s="13" t="str">
        <f>VLOOKUP($B66,'FIXTURES INPUT'!$A$4:$H$41,8,FALSE)</f>
        <v>Cancelled</v>
      </c>
      <c r="I66" s="13">
        <v>5</v>
      </c>
      <c r="J66" s="4" t="str">
        <f>VLOOKUP($I66,LISTS!$A$2:$B$39,2,FALSE)</f>
        <v>Cal</v>
      </c>
      <c r="K66" s="32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X66" s="13">
        <f>(IF($K66="No",0,VLOOKUP(X$3,LISTS!$M$2:$N$21,2,FALSE)*L66))*VLOOKUP($H66,LISTS!$G$2:$H$10,2,FALSE)</f>
        <v>0</v>
      </c>
      <c r="Y66" s="13">
        <f>(IF($K66="No",0,VLOOKUP(Y$3,LISTS!$M$2:$N$21,2,FALSE)*M66))*VLOOKUP($H66,LISTS!$G$2:$H$10,2,FALSE)</f>
        <v>0</v>
      </c>
      <c r="Z66" s="13">
        <f>(IF($K66="No",0,VLOOKUP(Z$3,LISTS!$M$2:$N$21,2,FALSE)*N66))*VLOOKUP($H66,LISTS!$G$2:$H$10,2,FALSE)</f>
        <v>0</v>
      </c>
      <c r="AA66" s="13">
        <f>(IF($K66="No",0,VLOOKUP(AA$3,LISTS!$M$2:$N$21,2,FALSE)*O66))*VLOOKUP($H66,LISTS!$G$2:$H$10,2,FALSE)</f>
        <v>0</v>
      </c>
      <c r="AB66" s="13">
        <f>(IF($K66="No",0,VLOOKUP(AB$3,LISTS!$M$2:$N$21,2,FALSE)*P66))*VLOOKUP($H66,LISTS!$G$2:$H$10,2,FALSE)</f>
        <v>0</v>
      </c>
      <c r="AC66" s="13">
        <f>(IF($K66="No",0,VLOOKUP(AC$3,LISTS!$M$2:$N$21,2,FALSE)*IF(Q66="YES",1,0)))*VLOOKUP($H66,LISTS!$G$2:$H$10,2,FALSE)</f>
        <v>0</v>
      </c>
      <c r="AD66" s="13">
        <f>(IF($K66="No",0,VLOOKUP(AD$3,LISTS!$M$2:$N$21,2,FALSE)*IF(R66="YES",1,0)))*VLOOKUP($H66,LISTS!$G$2:$H$10,2,FALSE)</f>
        <v>0</v>
      </c>
      <c r="AE66" s="13">
        <f>(IF($K66="No",0,VLOOKUP(AE$3,LISTS!$M$2:$N$21,2,FALSE)*IF(S66="YES",1,0)))*VLOOKUP($H66,LISTS!$G$2:$H$10,2,FALSE)</f>
        <v>0</v>
      </c>
      <c r="AF66" s="13">
        <f>(IF($K66="No",0,VLOOKUP(AF$3,LISTS!$M$2:$N$21,2,FALSE)*IF(T66="YES",1,0)))*VLOOKUP($H66,LISTS!$G$2:$H$10,2,FALSE)</f>
        <v>0</v>
      </c>
      <c r="AG66" s="13">
        <f>(IF($K66="No",0,VLOOKUP(AG$3,LISTS!$M$2:$N$21,2,FALSE)*IF(U66="YES",1,0)))*VLOOKUP($H66,LISTS!$G$2:$H$10,2,FALSE)</f>
        <v>0</v>
      </c>
      <c r="AH66" s="13">
        <f>(IF($K66="No",0,VLOOKUP(AH$3,LISTS!$M$2:$N$21,2,FALSE)*IF(V66="YES",1,0)))*VLOOKUP($H66,LISTS!$G$2:$H$10,2,FALSE)</f>
        <v>0</v>
      </c>
      <c r="AI66" s="29" t="str">
        <f t="shared" si="0"/>
        <v>DNP</v>
      </c>
    </row>
    <row r="67" spans="1:35" x14ac:dyDescent="0.25">
      <c r="A67" s="3">
        <f t="shared" si="8"/>
        <v>2023</v>
      </c>
      <c r="B67" s="11">
        <f t="shared" si="9"/>
        <v>3</v>
      </c>
      <c r="C67" s="11" t="str">
        <f>VLOOKUP($B67,'FIXTURES INPUT'!$A$4:$H$41,2,FALSE)</f>
        <v>Wk03</v>
      </c>
      <c r="D67" s="13" t="str">
        <f>VLOOKUP($B67,'FIXTURES INPUT'!$A$4:$H$41,3,FALSE)</f>
        <v>Sun</v>
      </c>
      <c r="E67" s="14">
        <f>VLOOKUP($B67,'FIXTURES INPUT'!$A$4:$H$41,4,FALSE)</f>
        <v>45046</v>
      </c>
      <c r="F67" s="4" t="str">
        <f>VLOOKUP($B67,'FIXTURES INPUT'!$A$4:$H$41,6,FALSE)</f>
        <v>WSP</v>
      </c>
      <c r="G67" s="13" t="str">
        <f>VLOOKUP($B67,'FIXTURES INPUT'!$A$4:$H$41,7,FALSE)</f>
        <v>Home</v>
      </c>
      <c r="H67" s="13" t="str">
        <f>VLOOKUP($B67,'FIXTURES INPUT'!$A$4:$H$41,8,FALSE)</f>
        <v>Cancelled</v>
      </c>
      <c r="I67" s="13">
        <v>6</v>
      </c>
      <c r="J67" s="4" t="str">
        <f>VLOOKUP($I67,LISTS!$A$2:$B$39,2,FALSE)</f>
        <v>Weavers</v>
      </c>
      <c r="K67" s="32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X67" s="13">
        <f>(IF($K67="No",0,VLOOKUP(X$3,LISTS!$M$2:$N$21,2,FALSE)*L67))*VLOOKUP($H67,LISTS!$G$2:$H$10,2,FALSE)</f>
        <v>0</v>
      </c>
      <c r="Y67" s="13">
        <f>(IF($K67="No",0,VLOOKUP(Y$3,LISTS!$M$2:$N$21,2,FALSE)*M67))*VLOOKUP($H67,LISTS!$G$2:$H$10,2,FALSE)</f>
        <v>0</v>
      </c>
      <c r="Z67" s="13">
        <f>(IF($K67="No",0,VLOOKUP(Z$3,LISTS!$M$2:$N$21,2,FALSE)*N67))*VLOOKUP($H67,LISTS!$G$2:$H$10,2,FALSE)</f>
        <v>0</v>
      </c>
      <c r="AA67" s="13">
        <f>(IF($K67="No",0,VLOOKUP(AA$3,LISTS!$M$2:$N$21,2,FALSE)*O67))*VLOOKUP($H67,LISTS!$G$2:$H$10,2,FALSE)</f>
        <v>0</v>
      </c>
      <c r="AB67" s="13">
        <f>(IF($K67="No",0,VLOOKUP(AB$3,LISTS!$M$2:$N$21,2,FALSE)*P67))*VLOOKUP($H67,LISTS!$G$2:$H$10,2,FALSE)</f>
        <v>0</v>
      </c>
      <c r="AC67" s="13">
        <f>(IF($K67="No",0,VLOOKUP(AC$3,LISTS!$M$2:$N$21,2,FALSE)*IF(Q67="YES",1,0)))*VLOOKUP($H67,LISTS!$G$2:$H$10,2,FALSE)</f>
        <v>0</v>
      </c>
      <c r="AD67" s="13">
        <f>(IF($K67="No",0,VLOOKUP(AD$3,LISTS!$M$2:$N$21,2,FALSE)*IF(R67="YES",1,0)))*VLOOKUP($H67,LISTS!$G$2:$H$10,2,FALSE)</f>
        <v>0</v>
      </c>
      <c r="AE67" s="13">
        <f>(IF($K67="No",0,VLOOKUP(AE$3,LISTS!$M$2:$N$21,2,FALSE)*IF(S67="YES",1,0)))*VLOOKUP($H67,LISTS!$G$2:$H$10,2,FALSE)</f>
        <v>0</v>
      </c>
      <c r="AF67" s="13">
        <f>(IF($K67="No",0,VLOOKUP(AF$3,LISTS!$M$2:$N$21,2,FALSE)*IF(T67="YES",1,0)))*VLOOKUP($H67,LISTS!$G$2:$H$10,2,FALSE)</f>
        <v>0</v>
      </c>
      <c r="AG67" s="13">
        <f>(IF($K67="No",0,VLOOKUP(AG$3,LISTS!$M$2:$N$21,2,FALSE)*IF(U67="YES",1,0)))*VLOOKUP($H67,LISTS!$G$2:$H$10,2,FALSE)</f>
        <v>0</v>
      </c>
      <c r="AH67" s="13">
        <f>(IF($K67="No",0,VLOOKUP(AH$3,LISTS!$M$2:$N$21,2,FALSE)*IF(V67="YES",1,0)))*VLOOKUP($H67,LISTS!$G$2:$H$10,2,FALSE)</f>
        <v>0</v>
      </c>
      <c r="AI67" s="29" t="str">
        <f t="shared" si="0"/>
        <v>DNP</v>
      </c>
    </row>
    <row r="68" spans="1:35" x14ac:dyDescent="0.25">
      <c r="A68" s="3">
        <f t="shared" si="8"/>
        <v>2023</v>
      </c>
      <c r="B68" s="11">
        <f t="shared" si="9"/>
        <v>3</v>
      </c>
      <c r="C68" s="11" t="str">
        <f>VLOOKUP($B68,'FIXTURES INPUT'!$A$4:$H$41,2,FALSE)</f>
        <v>Wk03</v>
      </c>
      <c r="D68" s="13" t="str">
        <f>VLOOKUP($B68,'FIXTURES INPUT'!$A$4:$H$41,3,FALSE)</f>
        <v>Sun</v>
      </c>
      <c r="E68" s="14">
        <f>VLOOKUP($B68,'FIXTURES INPUT'!$A$4:$H$41,4,FALSE)</f>
        <v>45046</v>
      </c>
      <c r="F68" s="4" t="str">
        <f>VLOOKUP($B68,'FIXTURES INPUT'!$A$4:$H$41,6,FALSE)</f>
        <v>WSP</v>
      </c>
      <c r="G68" s="13" t="str">
        <f>VLOOKUP($B68,'FIXTURES INPUT'!$A$4:$H$41,7,FALSE)</f>
        <v>Home</v>
      </c>
      <c r="H68" s="13" t="str">
        <f>VLOOKUP($B68,'FIXTURES INPUT'!$A$4:$H$41,8,FALSE)</f>
        <v>Cancelled</v>
      </c>
      <c r="I68" s="13">
        <v>7</v>
      </c>
      <c r="J68" s="4" t="str">
        <f>VLOOKUP($I68,LISTS!$A$2:$B$39,2,FALSE)</f>
        <v>Superted</v>
      </c>
      <c r="K68" s="32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X68" s="13">
        <f>(IF($K68="No",0,VLOOKUP(X$3,LISTS!$M$2:$N$21,2,FALSE)*L68))*VLOOKUP($H68,LISTS!$G$2:$H$10,2,FALSE)</f>
        <v>0</v>
      </c>
      <c r="Y68" s="13">
        <f>(IF($K68="No",0,VLOOKUP(Y$3,LISTS!$M$2:$N$21,2,FALSE)*M68))*VLOOKUP($H68,LISTS!$G$2:$H$10,2,FALSE)</f>
        <v>0</v>
      </c>
      <c r="Z68" s="13">
        <f>(IF($K68="No",0,VLOOKUP(Z$3,LISTS!$M$2:$N$21,2,FALSE)*N68))*VLOOKUP($H68,LISTS!$G$2:$H$10,2,FALSE)</f>
        <v>0</v>
      </c>
      <c r="AA68" s="13">
        <f>(IF($K68="No",0,VLOOKUP(AA$3,LISTS!$M$2:$N$21,2,FALSE)*O68))*VLOOKUP($H68,LISTS!$G$2:$H$10,2,FALSE)</f>
        <v>0</v>
      </c>
      <c r="AB68" s="13">
        <f>(IF($K68="No",0,VLOOKUP(AB$3,LISTS!$M$2:$N$21,2,FALSE)*P68))*VLOOKUP($H68,LISTS!$G$2:$H$10,2,FALSE)</f>
        <v>0</v>
      </c>
      <c r="AC68" s="13">
        <f>(IF($K68="No",0,VLOOKUP(AC$3,LISTS!$M$2:$N$21,2,FALSE)*IF(Q68="YES",1,0)))*VLOOKUP($H68,LISTS!$G$2:$H$10,2,FALSE)</f>
        <v>0</v>
      </c>
      <c r="AD68" s="13">
        <f>(IF($K68="No",0,VLOOKUP(AD$3,LISTS!$M$2:$N$21,2,FALSE)*IF(R68="YES",1,0)))*VLOOKUP($H68,LISTS!$G$2:$H$10,2,FALSE)</f>
        <v>0</v>
      </c>
      <c r="AE68" s="13">
        <f>(IF($K68="No",0,VLOOKUP(AE$3,LISTS!$M$2:$N$21,2,FALSE)*IF(S68="YES",1,0)))*VLOOKUP($H68,LISTS!$G$2:$H$10,2,FALSE)</f>
        <v>0</v>
      </c>
      <c r="AF68" s="13">
        <f>(IF($K68="No",0,VLOOKUP(AF$3,LISTS!$M$2:$N$21,2,FALSE)*IF(T68="YES",1,0)))*VLOOKUP($H68,LISTS!$G$2:$H$10,2,FALSE)</f>
        <v>0</v>
      </c>
      <c r="AG68" s="13">
        <f>(IF($K68="No",0,VLOOKUP(AG$3,LISTS!$M$2:$N$21,2,FALSE)*IF(U68="YES",1,0)))*VLOOKUP($H68,LISTS!$G$2:$H$10,2,FALSE)</f>
        <v>0</v>
      </c>
      <c r="AH68" s="13">
        <f>(IF($K68="No",0,VLOOKUP(AH$3,LISTS!$M$2:$N$21,2,FALSE)*IF(V68="YES",1,0)))*VLOOKUP($H68,LISTS!$G$2:$H$10,2,FALSE)</f>
        <v>0</v>
      </c>
      <c r="AI68" s="29" t="str">
        <f t="shared" si="0"/>
        <v>DNP</v>
      </c>
    </row>
    <row r="69" spans="1:35" x14ac:dyDescent="0.25">
      <c r="A69" s="3">
        <f t="shared" si="8"/>
        <v>2023</v>
      </c>
      <c r="B69" s="11">
        <f t="shared" si="9"/>
        <v>3</v>
      </c>
      <c r="C69" s="11" t="str">
        <f>VLOOKUP($B69,'FIXTURES INPUT'!$A$4:$H$41,2,FALSE)</f>
        <v>Wk03</v>
      </c>
      <c r="D69" s="13" t="str">
        <f>VLOOKUP($B69,'FIXTURES INPUT'!$A$4:$H$41,3,FALSE)</f>
        <v>Sun</v>
      </c>
      <c r="E69" s="14">
        <f>VLOOKUP($B69,'FIXTURES INPUT'!$A$4:$H$41,4,FALSE)</f>
        <v>45046</v>
      </c>
      <c r="F69" s="4" t="str">
        <f>VLOOKUP($B69,'FIXTURES INPUT'!$A$4:$H$41,6,FALSE)</f>
        <v>WSP</v>
      </c>
      <c r="G69" s="13" t="str">
        <f>VLOOKUP($B69,'FIXTURES INPUT'!$A$4:$H$41,7,FALSE)</f>
        <v>Home</v>
      </c>
      <c r="H69" s="13" t="str">
        <f>VLOOKUP($B69,'FIXTURES INPUT'!$A$4:$H$41,8,FALSE)</f>
        <v>Cancelled</v>
      </c>
      <c r="I69" s="13">
        <f t="shared" ref="I69:I132" si="10">I68+1</f>
        <v>8</v>
      </c>
      <c r="J69" s="4" t="str">
        <f>VLOOKUP($I69,LISTS!$A$2:$B$39,2,FALSE)</f>
        <v>Little</v>
      </c>
      <c r="K69" s="32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X69" s="13">
        <f>(IF($K69="No",0,VLOOKUP(X$3,LISTS!$M$2:$N$21,2,FALSE)*L69))*VLOOKUP($H69,LISTS!$G$2:$H$10,2,FALSE)</f>
        <v>0</v>
      </c>
      <c r="Y69" s="13">
        <f>(IF($K69="No",0,VLOOKUP(Y$3,LISTS!$M$2:$N$21,2,FALSE)*M69))*VLOOKUP($H69,LISTS!$G$2:$H$10,2,FALSE)</f>
        <v>0</v>
      </c>
      <c r="Z69" s="13">
        <f>(IF($K69="No",0,VLOOKUP(Z$3,LISTS!$M$2:$N$21,2,FALSE)*N69))*VLOOKUP($H69,LISTS!$G$2:$H$10,2,FALSE)</f>
        <v>0</v>
      </c>
      <c r="AA69" s="13">
        <f>(IF($K69="No",0,VLOOKUP(AA$3,LISTS!$M$2:$N$21,2,FALSE)*O69))*VLOOKUP($H69,LISTS!$G$2:$H$10,2,FALSE)</f>
        <v>0</v>
      </c>
      <c r="AB69" s="13">
        <f>(IF($K69="No",0,VLOOKUP(AB$3,LISTS!$M$2:$N$21,2,FALSE)*P69))*VLOOKUP($H69,LISTS!$G$2:$H$10,2,FALSE)</f>
        <v>0</v>
      </c>
      <c r="AC69" s="13">
        <f>(IF($K69="No",0,VLOOKUP(AC$3,LISTS!$M$2:$N$21,2,FALSE)*IF(Q69="YES",1,0)))*VLOOKUP($H69,LISTS!$G$2:$H$10,2,FALSE)</f>
        <v>0</v>
      </c>
      <c r="AD69" s="13">
        <f>(IF($K69="No",0,VLOOKUP(AD$3,LISTS!$M$2:$N$21,2,FALSE)*IF(R69="YES",1,0)))*VLOOKUP($H69,LISTS!$G$2:$H$10,2,FALSE)</f>
        <v>0</v>
      </c>
      <c r="AE69" s="13">
        <f>(IF($K69="No",0,VLOOKUP(AE$3,LISTS!$M$2:$N$21,2,FALSE)*IF(S69="YES",1,0)))*VLOOKUP($H69,LISTS!$G$2:$H$10,2,FALSE)</f>
        <v>0</v>
      </c>
      <c r="AF69" s="13">
        <f>(IF($K69="No",0,VLOOKUP(AF$3,LISTS!$M$2:$N$21,2,FALSE)*IF(T69="YES",1,0)))*VLOOKUP($H69,LISTS!$G$2:$H$10,2,FALSE)</f>
        <v>0</v>
      </c>
      <c r="AG69" s="13">
        <f>(IF($K69="No",0,VLOOKUP(AG$3,LISTS!$M$2:$N$21,2,FALSE)*IF(U69="YES",1,0)))*VLOOKUP($H69,LISTS!$G$2:$H$10,2,FALSE)</f>
        <v>0</v>
      </c>
      <c r="AH69" s="13">
        <f>(IF($K69="No",0,VLOOKUP(AH$3,LISTS!$M$2:$N$21,2,FALSE)*IF(V69="YES",1,0)))*VLOOKUP($H69,LISTS!$G$2:$H$10,2,FALSE)</f>
        <v>0</v>
      </c>
      <c r="AI69" s="29" t="str">
        <f t="shared" ref="AI69:AI132" si="11">IF(H69="CANCELLED","DNP",SUM(X69:AH69))</f>
        <v>DNP</v>
      </c>
    </row>
    <row r="70" spans="1:35" x14ac:dyDescent="0.25">
      <c r="A70" s="3">
        <f t="shared" si="8"/>
        <v>2023</v>
      </c>
      <c r="B70" s="11">
        <f t="shared" si="9"/>
        <v>3</v>
      </c>
      <c r="C70" s="11" t="str">
        <f>VLOOKUP($B70,'FIXTURES INPUT'!$A$4:$H$41,2,FALSE)</f>
        <v>Wk03</v>
      </c>
      <c r="D70" s="13" t="str">
        <f>VLOOKUP($B70,'FIXTURES INPUT'!$A$4:$H$41,3,FALSE)</f>
        <v>Sun</v>
      </c>
      <c r="E70" s="14">
        <f>VLOOKUP($B70,'FIXTURES INPUT'!$A$4:$H$41,4,FALSE)</f>
        <v>45046</v>
      </c>
      <c r="F70" s="4" t="str">
        <f>VLOOKUP($B70,'FIXTURES INPUT'!$A$4:$H$41,6,FALSE)</f>
        <v>WSP</v>
      </c>
      <c r="G70" s="13" t="str">
        <f>VLOOKUP($B70,'FIXTURES INPUT'!$A$4:$H$41,7,FALSE)</f>
        <v>Home</v>
      </c>
      <c r="H70" s="13" t="str">
        <f>VLOOKUP($B70,'FIXTURES INPUT'!$A$4:$H$41,8,FALSE)</f>
        <v>Cancelled</v>
      </c>
      <c r="I70" s="13">
        <f t="shared" si="10"/>
        <v>9</v>
      </c>
      <c r="J70" s="4" t="str">
        <f>VLOOKUP($I70,LISTS!$A$2:$B$39,2,FALSE)</f>
        <v>Dan Common</v>
      </c>
      <c r="K70" s="32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X70" s="13">
        <f>(IF($K70="No",0,VLOOKUP(X$3,LISTS!$M$2:$N$21,2,FALSE)*L70))*VLOOKUP($H70,LISTS!$G$2:$H$10,2,FALSE)</f>
        <v>0</v>
      </c>
      <c r="Y70" s="13">
        <f>(IF($K70="No",0,VLOOKUP(Y$3,LISTS!$M$2:$N$21,2,FALSE)*M70))*VLOOKUP($H70,LISTS!$G$2:$H$10,2,FALSE)</f>
        <v>0</v>
      </c>
      <c r="Z70" s="13">
        <f>(IF($K70="No",0,VLOOKUP(Z$3,LISTS!$M$2:$N$21,2,FALSE)*N70))*VLOOKUP($H70,LISTS!$G$2:$H$10,2,FALSE)</f>
        <v>0</v>
      </c>
      <c r="AA70" s="13">
        <f>(IF($K70="No",0,VLOOKUP(AA$3,LISTS!$M$2:$N$21,2,FALSE)*O70))*VLOOKUP($H70,LISTS!$G$2:$H$10,2,FALSE)</f>
        <v>0</v>
      </c>
      <c r="AB70" s="13">
        <f>(IF($K70="No",0,VLOOKUP(AB$3,LISTS!$M$2:$N$21,2,FALSE)*P70))*VLOOKUP($H70,LISTS!$G$2:$H$10,2,FALSE)</f>
        <v>0</v>
      </c>
      <c r="AC70" s="13">
        <f>(IF($K70="No",0,VLOOKUP(AC$3,LISTS!$M$2:$N$21,2,FALSE)*IF(Q70="YES",1,0)))*VLOOKUP($H70,LISTS!$G$2:$H$10,2,FALSE)</f>
        <v>0</v>
      </c>
      <c r="AD70" s="13">
        <f>(IF($K70="No",0,VLOOKUP(AD$3,LISTS!$M$2:$N$21,2,FALSE)*IF(R70="YES",1,0)))*VLOOKUP($H70,LISTS!$G$2:$H$10,2,FALSE)</f>
        <v>0</v>
      </c>
      <c r="AE70" s="13">
        <f>(IF($K70="No",0,VLOOKUP(AE$3,LISTS!$M$2:$N$21,2,FALSE)*IF(S70="YES",1,0)))*VLOOKUP($H70,LISTS!$G$2:$H$10,2,FALSE)</f>
        <v>0</v>
      </c>
      <c r="AF70" s="13">
        <f>(IF($K70="No",0,VLOOKUP(AF$3,LISTS!$M$2:$N$21,2,FALSE)*IF(T70="YES",1,0)))*VLOOKUP($H70,LISTS!$G$2:$H$10,2,FALSE)</f>
        <v>0</v>
      </c>
      <c r="AG70" s="13">
        <f>(IF($K70="No",0,VLOOKUP(AG$3,LISTS!$M$2:$N$21,2,FALSE)*IF(U70="YES",1,0)))*VLOOKUP($H70,LISTS!$G$2:$H$10,2,FALSE)</f>
        <v>0</v>
      </c>
      <c r="AH70" s="13">
        <f>(IF($K70="No",0,VLOOKUP(AH$3,LISTS!$M$2:$N$21,2,FALSE)*IF(V70="YES",1,0)))*VLOOKUP($H70,LISTS!$G$2:$H$10,2,FALSE)</f>
        <v>0</v>
      </c>
      <c r="AI70" s="29" t="str">
        <f t="shared" si="11"/>
        <v>DNP</v>
      </c>
    </row>
    <row r="71" spans="1:35" x14ac:dyDescent="0.25">
      <c r="A71" s="3">
        <f t="shared" si="8"/>
        <v>2023</v>
      </c>
      <c r="B71" s="11">
        <f t="shared" si="9"/>
        <v>3</v>
      </c>
      <c r="C71" s="11" t="str">
        <f>VLOOKUP($B71,'FIXTURES INPUT'!$A$4:$H$41,2,FALSE)</f>
        <v>Wk03</v>
      </c>
      <c r="D71" s="13" t="str">
        <f>VLOOKUP($B71,'FIXTURES INPUT'!$A$4:$H$41,3,FALSE)</f>
        <v>Sun</v>
      </c>
      <c r="E71" s="14">
        <f>VLOOKUP($B71,'FIXTURES INPUT'!$A$4:$H$41,4,FALSE)</f>
        <v>45046</v>
      </c>
      <c r="F71" s="4" t="str">
        <f>VLOOKUP($B71,'FIXTURES INPUT'!$A$4:$H$41,6,FALSE)</f>
        <v>WSP</v>
      </c>
      <c r="G71" s="13" t="str">
        <f>VLOOKUP($B71,'FIXTURES INPUT'!$A$4:$H$41,7,FALSE)</f>
        <v>Home</v>
      </c>
      <c r="H71" s="13" t="str">
        <f>VLOOKUP($B71,'FIXTURES INPUT'!$A$4:$H$41,8,FALSE)</f>
        <v>Cancelled</v>
      </c>
      <c r="I71" s="13">
        <f t="shared" si="10"/>
        <v>10</v>
      </c>
      <c r="J71" s="4" t="str">
        <f>VLOOKUP($I71,LISTS!$A$2:$B$39,2,FALSE)</f>
        <v>Chown</v>
      </c>
      <c r="K71" s="32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X71" s="13">
        <f>(IF($K71="No",0,VLOOKUP(X$3,LISTS!$M$2:$N$21,2,FALSE)*L71))*VLOOKUP($H71,LISTS!$G$2:$H$10,2,FALSE)</f>
        <v>0</v>
      </c>
      <c r="Y71" s="13">
        <f>(IF($K71="No",0,VLOOKUP(Y$3,LISTS!$M$2:$N$21,2,FALSE)*M71))*VLOOKUP($H71,LISTS!$G$2:$H$10,2,FALSE)</f>
        <v>0</v>
      </c>
      <c r="Z71" s="13">
        <f>(IF($K71="No",0,VLOOKUP(Z$3,LISTS!$M$2:$N$21,2,FALSE)*N71))*VLOOKUP($H71,LISTS!$G$2:$H$10,2,FALSE)</f>
        <v>0</v>
      </c>
      <c r="AA71" s="13">
        <f>(IF($K71="No",0,VLOOKUP(AA$3,LISTS!$M$2:$N$21,2,FALSE)*O71))*VLOOKUP($H71,LISTS!$G$2:$H$10,2,FALSE)</f>
        <v>0</v>
      </c>
      <c r="AB71" s="13">
        <f>(IF($K71="No",0,VLOOKUP(AB$3,LISTS!$M$2:$N$21,2,FALSE)*P71))*VLOOKUP($H71,LISTS!$G$2:$H$10,2,FALSE)</f>
        <v>0</v>
      </c>
      <c r="AC71" s="13">
        <f>(IF($K71="No",0,VLOOKUP(AC$3,LISTS!$M$2:$N$21,2,FALSE)*IF(Q71="YES",1,0)))*VLOOKUP($H71,LISTS!$G$2:$H$10,2,FALSE)</f>
        <v>0</v>
      </c>
      <c r="AD71" s="13">
        <f>(IF($K71="No",0,VLOOKUP(AD$3,LISTS!$M$2:$N$21,2,FALSE)*IF(R71="YES",1,0)))*VLOOKUP($H71,LISTS!$G$2:$H$10,2,FALSE)</f>
        <v>0</v>
      </c>
      <c r="AE71" s="13">
        <f>(IF($K71="No",0,VLOOKUP(AE$3,LISTS!$M$2:$N$21,2,FALSE)*IF(S71="YES",1,0)))*VLOOKUP($H71,LISTS!$G$2:$H$10,2,FALSE)</f>
        <v>0</v>
      </c>
      <c r="AF71" s="13">
        <f>(IF($K71="No",0,VLOOKUP(AF$3,LISTS!$M$2:$N$21,2,FALSE)*IF(T71="YES",1,0)))*VLOOKUP($H71,LISTS!$G$2:$H$10,2,FALSE)</f>
        <v>0</v>
      </c>
      <c r="AG71" s="13">
        <f>(IF($K71="No",0,VLOOKUP(AG$3,LISTS!$M$2:$N$21,2,FALSE)*IF(U71="YES",1,0)))*VLOOKUP($H71,LISTS!$G$2:$H$10,2,FALSE)</f>
        <v>0</v>
      </c>
      <c r="AH71" s="13">
        <f>(IF($K71="No",0,VLOOKUP(AH$3,LISTS!$M$2:$N$21,2,FALSE)*IF(V71="YES",1,0)))*VLOOKUP($H71,LISTS!$G$2:$H$10,2,FALSE)</f>
        <v>0</v>
      </c>
      <c r="AI71" s="29" t="str">
        <f t="shared" si="11"/>
        <v>DNP</v>
      </c>
    </row>
    <row r="72" spans="1:35" x14ac:dyDescent="0.25">
      <c r="A72" s="3">
        <f t="shared" si="8"/>
        <v>2023</v>
      </c>
      <c r="B72" s="11">
        <f t="shared" si="9"/>
        <v>3</v>
      </c>
      <c r="C72" s="11" t="str">
        <f>VLOOKUP($B72,'FIXTURES INPUT'!$A$4:$H$41,2,FALSE)</f>
        <v>Wk03</v>
      </c>
      <c r="D72" s="13" t="str">
        <f>VLOOKUP($B72,'FIXTURES INPUT'!$A$4:$H$41,3,FALSE)</f>
        <v>Sun</v>
      </c>
      <c r="E72" s="14">
        <f>VLOOKUP($B72,'FIXTURES INPUT'!$A$4:$H$41,4,FALSE)</f>
        <v>45046</v>
      </c>
      <c r="F72" s="4" t="str">
        <f>VLOOKUP($B72,'FIXTURES INPUT'!$A$4:$H$41,6,FALSE)</f>
        <v>WSP</v>
      </c>
      <c r="G72" s="13" t="str">
        <f>VLOOKUP($B72,'FIXTURES INPUT'!$A$4:$H$41,7,FALSE)</f>
        <v>Home</v>
      </c>
      <c r="H72" s="13" t="str">
        <f>VLOOKUP($B72,'FIXTURES INPUT'!$A$4:$H$41,8,FALSE)</f>
        <v>Cancelled</v>
      </c>
      <c r="I72" s="13">
        <f t="shared" si="10"/>
        <v>11</v>
      </c>
      <c r="J72" s="4" t="str">
        <f>VLOOKUP($I72,LISTS!$A$2:$B$39,2,FALSE)</f>
        <v>Minndo</v>
      </c>
      <c r="K72" s="32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X72" s="13">
        <f>(IF($K72="No",0,VLOOKUP(X$3,LISTS!$M$2:$N$21,2,FALSE)*L72))*VLOOKUP($H72,LISTS!$G$2:$H$10,2,FALSE)</f>
        <v>0</v>
      </c>
      <c r="Y72" s="13">
        <f>(IF($K72="No",0,VLOOKUP(Y$3,LISTS!$M$2:$N$21,2,FALSE)*M72))*VLOOKUP($H72,LISTS!$G$2:$H$10,2,FALSE)</f>
        <v>0</v>
      </c>
      <c r="Z72" s="13">
        <f>(IF($K72="No",0,VLOOKUP(Z$3,LISTS!$M$2:$N$21,2,FALSE)*N72))*VLOOKUP($H72,LISTS!$G$2:$H$10,2,FALSE)</f>
        <v>0</v>
      </c>
      <c r="AA72" s="13">
        <f>(IF($K72="No",0,VLOOKUP(AA$3,LISTS!$M$2:$N$21,2,FALSE)*O72))*VLOOKUP($H72,LISTS!$G$2:$H$10,2,FALSE)</f>
        <v>0</v>
      </c>
      <c r="AB72" s="13">
        <f>(IF($K72="No",0,VLOOKUP(AB$3,LISTS!$M$2:$N$21,2,FALSE)*P72))*VLOOKUP($H72,LISTS!$G$2:$H$10,2,FALSE)</f>
        <v>0</v>
      </c>
      <c r="AC72" s="13">
        <f>(IF($K72="No",0,VLOOKUP(AC$3,LISTS!$M$2:$N$21,2,FALSE)*IF(Q72="YES",1,0)))*VLOOKUP($H72,LISTS!$G$2:$H$10,2,FALSE)</f>
        <v>0</v>
      </c>
      <c r="AD72" s="13">
        <f>(IF($K72="No",0,VLOOKUP(AD$3,LISTS!$M$2:$N$21,2,FALSE)*IF(R72="YES",1,0)))*VLOOKUP($H72,LISTS!$G$2:$H$10,2,FALSE)</f>
        <v>0</v>
      </c>
      <c r="AE72" s="13">
        <f>(IF($K72="No",0,VLOOKUP(AE$3,LISTS!$M$2:$N$21,2,FALSE)*IF(S72="YES",1,0)))*VLOOKUP($H72,LISTS!$G$2:$H$10,2,FALSE)</f>
        <v>0</v>
      </c>
      <c r="AF72" s="13">
        <f>(IF($K72="No",0,VLOOKUP(AF$3,LISTS!$M$2:$N$21,2,FALSE)*IF(T72="YES",1,0)))*VLOOKUP($H72,LISTS!$G$2:$H$10,2,FALSE)</f>
        <v>0</v>
      </c>
      <c r="AG72" s="13">
        <f>(IF($K72="No",0,VLOOKUP(AG$3,LISTS!$M$2:$N$21,2,FALSE)*IF(U72="YES",1,0)))*VLOOKUP($H72,LISTS!$G$2:$H$10,2,FALSE)</f>
        <v>0</v>
      </c>
      <c r="AH72" s="13">
        <f>(IF($K72="No",0,VLOOKUP(AH$3,LISTS!$M$2:$N$21,2,FALSE)*IF(V72="YES",1,0)))*VLOOKUP($H72,LISTS!$G$2:$H$10,2,FALSE)</f>
        <v>0</v>
      </c>
      <c r="AI72" s="29" t="str">
        <f t="shared" si="11"/>
        <v>DNP</v>
      </c>
    </row>
    <row r="73" spans="1:35" x14ac:dyDescent="0.25">
      <c r="A73" s="3">
        <f t="shared" si="8"/>
        <v>2023</v>
      </c>
      <c r="B73" s="11">
        <f t="shared" si="9"/>
        <v>3</v>
      </c>
      <c r="C73" s="11" t="str">
        <f>VLOOKUP($B73,'FIXTURES INPUT'!$A$4:$H$41,2,FALSE)</f>
        <v>Wk03</v>
      </c>
      <c r="D73" s="13" t="str">
        <f>VLOOKUP($B73,'FIXTURES INPUT'!$A$4:$H$41,3,FALSE)</f>
        <v>Sun</v>
      </c>
      <c r="E73" s="14">
        <f>VLOOKUP($B73,'FIXTURES INPUT'!$A$4:$H$41,4,FALSE)</f>
        <v>45046</v>
      </c>
      <c r="F73" s="4" t="str">
        <f>VLOOKUP($B73,'FIXTURES INPUT'!$A$4:$H$41,6,FALSE)</f>
        <v>WSP</v>
      </c>
      <c r="G73" s="13" t="str">
        <f>VLOOKUP($B73,'FIXTURES INPUT'!$A$4:$H$41,7,FALSE)</f>
        <v>Home</v>
      </c>
      <c r="H73" s="13" t="str">
        <f>VLOOKUP($B73,'FIXTURES INPUT'!$A$4:$H$41,8,FALSE)</f>
        <v>Cancelled</v>
      </c>
      <c r="I73" s="13">
        <f t="shared" si="10"/>
        <v>12</v>
      </c>
      <c r="J73" s="4" t="str">
        <f>VLOOKUP($I73,LISTS!$A$2:$B$39,2,FALSE)</f>
        <v>Bevan Gordon</v>
      </c>
      <c r="K73" s="32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X73" s="13">
        <f>(IF($K73="No",0,VLOOKUP(X$3,LISTS!$M$2:$N$21,2,FALSE)*L73))*VLOOKUP($H73,LISTS!$G$2:$H$10,2,FALSE)</f>
        <v>0</v>
      </c>
      <c r="Y73" s="13">
        <f>(IF($K73="No",0,VLOOKUP(Y$3,LISTS!$M$2:$N$21,2,FALSE)*M73))*VLOOKUP($H73,LISTS!$G$2:$H$10,2,FALSE)</f>
        <v>0</v>
      </c>
      <c r="Z73" s="13">
        <f>(IF($K73="No",0,VLOOKUP(Z$3,LISTS!$M$2:$N$21,2,FALSE)*N73))*VLOOKUP($H73,LISTS!$G$2:$H$10,2,FALSE)</f>
        <v>0</v>
      </c>
      <c r="AA73" s="13">
        <f>(IF($K73="No",0,VLOOKUP(AA$3,LISTS!$M$2:$N$21,2,FALSE)*O73))*VLOOKUP($H73,LISTS!$G$2:$H$10,2,FALSE)</f>
        <v>0</v>
      </c>
      <c r="AB73" s="13">
        <f>(IF($K73="No",0,VLOOKUP(AB$3,LISTS!$M$2:$N$21,2,FALSE)*P73))*VLOOKUP($H73,LISTS!$G$2:$H$10,2,FALSE)</f>
        <v>0</v>
      </c>
      <c r="AC73" s="13">
        <f>(IF($K73="No",0,VLOOKUP(AC$3,LISTS!$M$2:$N$21,2,FALSE)*IF(Q73="YES",1,0)))*VLOOKUP($H73,LISTS!$G$2:$H$10,2,FALSE)</f>
        <v>0</v>
      </c>
      <c r="AD73" s="13">
        <f>(IF($K73="No",0,VLOOKUP(AD$3,LISTS!$M$2:$N$21,2,FALSE)*IF(R73="YES",1,0)))*VLOOKUP($H73,LISTS!$G$2:$H$10,2,FALSE)</f>
        <v>0</v>
      </c>
      <c r="AE73" s="13">
        <f>(IF($K73="No",0,VLOOKUP(AE$3,LISTS!$M$2:$N$21,2,FALSE)*IF(S73="YES",1,0)))*VLOOKUP($H73,LISTS!$G$2:$H$10,2,FALSE)</f>
        <v>0</v>
      </c>
      <c r="AF73" s="13">
        <f>(IF($K73="No",0,VLOOKUP(AF$3,LISTS!$M$2:$N$21,2,FALSE)*IF(T73="YES",1,0)))*VLOOKUP($H73,LISTS!$G$2:$H$10,2,FALSE)</f>
        <v>0</v>
      </c>
      <c r="AG73" s="13">
        <f>(IF($K73="No",0,VLOOKUP(AG$3,LISTS!$M$2:$N$21,2,FALSE)*IF(U73="YES",1,0)))*VLOOKUP($H73,LISTS!$G$2:$H$10,2,FALSE)</f>
        <v>0</v>
      </c>
      <c r="AH73" s="13">
        <f>(IF($K73="No",0,VLOOKUP(AH$3,LISTS!$M$2:$N$21,2,FALSE)*IF(V73="YES",1,0)))*VLOOKUP($H73,LISTS!$G$2:$H$10,2,FALSE)</f>
        <v>0</v>
      </c>
      <c r="AI73" s="29" t="str">
        <f t="shared" si="11"/>
        <v>DNP</v>
      </c>
    </row>
    <row r="74" spans="1:35" x14ac:dyDescent="0.25">
      <c r="A74" s="3">
        <f t="shared" si="8"/>
        <v>2023</v>
      </c>
      <c r="B74" s="11">
        <f t="shared" si="9"/>
        <v>3</v>
      </c>
      <c r="C74" s="11" t="str">
        <f>VLOOKUP($B74,'FIXTURES INPUT'!$A$4:$H$41,2,FALSE)</f>
        <v>Wk03</v>
      </c>
      <c r="D74" s="13" t="str">
        <f>VLOOKUP($B74,'FIXTURES INPUT'!$A$4:$H$41,3,FALSE)</f>
        <v>Sun</v>
      </c>
      <c r="E74" s="14">
        <f>VLOOKUP($B74,'FIXTURES INPUT'!$A$4:$H$41,4,FALSE)</f>
        <v>45046</v>
      </c>
      <c r="F74" s="4" t="str">
        <f>VLOOKUP($B74,'FIXTURES INPUT'!$A$4:$H$41,6,FALSE)</f>
        <v>WSP</v>
      </c>
      <c r="G74" s="13" t="str">
        <f>VLOOKUP($B74,'FIXTURES INPUT'!$A$4:$H$41,7,FALSE)</f>
        <v>Home</v>
      </c>
      <c r="H74" s="13" t="str">
        <f>VLOOKUP($B74,'FIXTURES INPUT'!$A$4:$H$41,8,FALSE)</f>
        <v>Cancelled</v>
      </c>
      <c r="I74" s="13">
        <f t="shared" si="10"/>
        <v>13</v>
      </c>
      <c r="J74" s="4" t="str">
        <f>VLOOKUP($I74,LISTS!$A$2:$B$39,2,FALSE)</f>
        <v>Harry Armour</v>
      </c>
      <c r="K74" s="32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X74" s="13">
        <f>(IF($K74="No",0,VLOOKUP(X$3,LISTS!$M$2:$N$21,2,FALSE)*L74))*VLOOKUP($H74,LISTS!$G$2:$H$10,2,FALSE)</f>
        <v>0</v>
      </c>
      <c r="Y74" s="13">
        <f>(IF($K74="No",0,VLOOKUP(Y$3,LISTS!$M$2:$N$21,2,FALSE)*M74))*VLOOKUP($H74,LISTS!$G$2:$H$10,2,FALSE)</f>
        <v>0</v>
      </c>
      <c r="Z74" s="13">
        <f>(IF($K74="No",0,VLOOKUP(Z$3,LISTS!$M$2:$N$21,2,FALSE)*N74))*VLOOKUP($H74,LISTS!$G$2:$H$10,2,FALSE)</f>
        <v>0</v>
      </c>
      <c r="AA74" s="13">
        <f>(IF($K74="No",0,VLOOKUP(AA$3,LISTS!$M$2:$N$21,2,FALSE)*O74))*VLOOKUP($H74,LISTS!$G$2:$H$10,2,FALSE)</f>
        <v>0</v>
      </c>
      <c r="AB74" s="13">
        <f>(IF($K74="No",0,VLOOKUP(AB$3,LISTS!$M$2:$N$21,2,FALSE)*P74))*VLOOKUP($H74,LISTS!$G$2:$H$10,2,FALSE)</f>
        <v>0</v>
      </c>
      <c r="AC74" s="13">
        <f>(IF($K74="No",0,VLOOKUP(AC$3,LISTS!$M$2:$N$21,2,FALSE)*IF(Q74="YES",1,0)))*VLOOKUP($H74,LISTS!$G$2:$H$10,2,FALSE)</f>
        <v>0</v>
      </c>
      <c r="AD74" s="13">
        <f>(IF($K74="No",0,VLOOKUP(AD$3,LISTS!$M$2:$N$21,2,FALSE)*IF(R74="YES",1,0)))*VLOOKUP($H74,LISTS!$G$2:$H$10,2,FALSE)</f>
        <v>0</v>
      </c>
      <c r="AE74" s="13">
        <f>(IF($K74="No",0,VLOOKUP(AE$3,LISTS!$M$2:$N$21,2,FALSE)*IF(S74="YES",1,0)))*VLOOKUP($H74,LISTS!$G$2:$H$10,2,FALSE)</f>
        <v>0</v>
      </c>
      <c r="AF74" s="13">
        <f>(IF($K74="No",0,VLOOKUP(AF$3,LISTS!$M$2:$N$21,2,FALSE)*IF(T74="YES",1,0)))*VLOOKUP($H74,LISTS!$G$2:$H$10,2,FALSE)</f>
        <v>0</v>
      </c>
      <c r="AG74" s="13">
        <f>(IF($K74="No",0,VLOOKUP(AG$3,LISTS!$M$2:$N$21,2,FALSE)*IF(U74="YES",1,0)))*VLOOKUP($H74,LISTS!$G$2:$H$10,2,FALSE)</f>
        <v>0</v>
      </c>
      <c r="AH74" s="13">
        <f>(IF($K74="No",0,VLOOKUP(AH$3,LISTS!$M$2:$N$21,2,FALSE)*IF(V74="YES",1,0)))*VLOOKUP($H74,LISTS!$G$2:$H$10,2,FALSE)</f>
        <v>0</v>
      </c>
      <c r="AI74" s="29" t="str">
        <f t="shared" si="11"/>
        <v>DNP</v>
      </c>
    </row>
    <row r="75" spans="1:35" x14ac:dyDescent="0.25">
      <c r="A75" s="3">
        <f t="shared" si="8"/>
        <v>2023</v>
      </c>
      <c r="B75" s="11">
        <f t="shared" si="9"/>
        <v>3</v>
      </c>
      <c r="C75" s="11" t="str">
        <f>VLOOKUP($B75,'FIXTURES INPUT'!$A$4:$H$41,2,FALSE)</f>
        <v>Wk03</v>
      </c>
      <c r="D75" s="13" t="str">
        <f>VLOOKUP($B75,'FIXTURES INPUT'!$A$4:$H$41,3,FALSE)</f>
        <v>Sun</v>
      </c>
      <c r="E75" s="14">
        <f>VLOOKUP($B75,'FIXTURES INPUT'!$A$4:$H$41,4,FALSE)</f>
        <v>45046</v>
      </c>
      <c r="F75" s="4" t="str">
        <f>VLOOKUP($B75,'FIXTURES INPUT'!$A$4:$H$41,6,FALSE)</f>
        <v>WSP</v>
      </c>
      <c r="G75" s="13" t="str">
        <f>VLOOKUP($B75,'FIXTURES INPUT'!$A$4:$H$41,7,FALSE)</f>
        <v>Home</v>
      </c>
      <c r="H75" s="13" t="str">
        <f>VLOOKUP($B75,'FIXTURES INPUT'!$A$4:$H$41,8,FALSE)</f>
        <v>Cancelled</v>
      </c>
      <c r="I75" s="13">
        <f t="shared" si="10"/>
        <v>14</v>
      </c>
      <c r="J75" s="4" t="str">
        <f>VLOOKUP($I75,LISTS!$A$2:$B$39,2,FALSE)</f>
        <v>KP</v>
      </c>
      <c r="K75" s="32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X75" s="13">
        <f>(IF($K75="No",0,VLOOKUP(X$3,LISTS!$M$2:$N$21,2,FALSE)*L75))*VLOOKUP($H75,LISTS!$G$2:$H$10,2,FALSE)</f>
        <v>0</v>
      </c>
      <c r="Y75" s="13">
        <f>(IF($K75="No",0,VLOOKUP(Y$3,LISTS!$M$2:$N$21,2,FALSE)*M75))*VLOOKUP($H75,LISTS!$G$2:$H$10,2,FALSE)</f>
        <v>0</v>
      </c>
      <c r="Z75" s="13">
        <f>(IF($K75="No",0,VLOOKUP(Z$3,LISTS!$M$2:$N$21,2,FALSE)*N75))*VLOOKUP($H75,LISTS!$G$2:$H$10,2,FALSE)</f>
        <v>0</v>
      </c>
      <c r="AA75" s="13">
        <f>(IF($K75="No",0,VLOOKUP(AA$3,LISTS!$M$2:$N$21,2,FALSE)*O75))*VLOOKUP($H75,LISTS!$G$2:$H$10,2,FALSE)</f>
        <v>0</v>
      </c>
      <c r="AB75" s="13">
        <f>(IF($K75="No",0,VLOOKUP(AB$3,LISTS!$M$2:$N$21,2,FALSE)*P75))*VLOOKUP($H75,LISTS!$G$2:$H$10,2,FALSE)</f>
        <v>0</v>
      </c>
      <c r="AC75" s="13">
        <f>(IF($K75="No",0,VLOOKUP(AC$3,LISTS!$M$2:$N$21,2,FALSE)*IF(Q75="YES",1,0)))*VLOOKUP($H75,LISTS!$G$2:$H$10,2,FALSE)</f>
        <v>0</v>
      </c>
      <c r="AD75" s="13">
        <f>(IF($K75="No",0,VLOOKUP(AD$3,LISTS!$M$2:$N$21,2,FALSE)*IF(R75="YES",1,0)))*VLOOKUP($H75,LISTS!$G$2:$H$10,2,FALSE)</f>
        <v>0</v>
      </c>
      <c r="AE75" s="13">
        <f>(IF($K75="No",0,VLOOKUP(AE$3,LISTS!$M$2:$N$21,2,FALSE)*IF(S75="YES",1,0)))*VLOOKUP($H75,LISTS!$G$2:$H$10,2,FALSE)</f>
        <v>0</v>
      </c>
      <c r="AF75" s="13">
        <f>(IF($K75="No",0,VLOOKUP(AF$3,LISTS!$M$2:$N$21,2,FALSE)*IF(T75="YES",1,0)))*VLOOKUP($H75,LISTS!$G$2:$H$10,2,FALSE)</f>
        <v>0</v>
      </c>
      <c r="AG75" s="13">
        <f>(IF($K75="No",0,VLOOKUP(AG$3,LISTS!$M$2:$N$21,2,FALSE)*IF(U75="YES",1,0)))*VLOOKUP($H75,LISTS!$G$2:$H$10,2,FALSE)</f>
        <v>0</v>
      </c>
      <c r="AH75" s="13">
        <f>(IF($K75="No",0,VLOOKUP(AH$3,LISTS!$M$2:$N$21,2,FALSE)*IF(V75="YES",1,0)))*VLOOKUP($H75,LISTS!$G$2:$H$10,2,FALSE)</f>
        <v>0</v>
      </c>
      <c r="AI75" s="29" t="str">
        <f t="shared" si="11"/>
        <v>DNP</v>
      </c>
    </row>
    <row r="76" spans="1:35" x14ac:dyDescent="0.25">
      <c r="A76" s="3">
        <f t="shared" si="8"/>
        <v>2023</v>
      </c>
      <c r="B76" s="11">
        <f t="shared" si="9"/>
        <v>3</v>
      </c>
      <c r="C76" s="11" t="str">
        <f>VLOOKUP($B76,'FIXTURES INPUT'!$A$4:$H$41,2,FALSE)</f>
        <v>Wk03</v>
      </c>
      <c r="D76" s="13" t="str">
        <f>VLOOKUP($B76,'FIXTURES INPUT'!$A$4:$H$41,3,FALSE)</f>
        <v>Sun</v>
      </c>
      <c r="E76" s="14">
        <f>VLOOKUP($B76,'FIXTURES INPUT'!$A$4:$H$41,4,FALSE)</f>
        <v>45046</v>
      </c>
      <c r="F76" s="4" t="str">
        <f>VLOOKUP($B76,'FIXTURES INPUT'!$A$4:$H$41,6,FALSE)</f>
        <v>WSP</v>
      </c>
      <c r="G76" s="13" t="str">
        <f>VLOOKUP($B76,'FIXTURES INPUT'!$A$4:$H$41,7,FALSE)</f>
        <v>Home</v>
      </c>
      <c r="H76" s="13" t="str">
        <f>VLOOKUP($B76,'FIXTURES INPUT'!$A$4:$H$41,8,FALSE)</f>
        <v>Cancelled</v>
      </c>
      <c r="I76" s="13">
        <f t="shared" si="10"/>
        <v>15</v>
      </c>
      <c r="J76" s="4" t="str">
        <f>VLOOKUP($I76,LISTS!$A$2:$B$39,2,FALSE)</f>
        <v>Will Stacey</v>
      </c>
      <c r="K76" s="32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X76" s="13">
        <f>(IF($K76="No",0,VLOOKUP(X$3,LISTS!$M$2:$N$21,2,FALSE)*L76))*VLOOKUP($H76,LISTS!$G$2:$H$10,2,FALSE)</f>
        <v>0</v>
      </c>
      <c r="Y76" s="13">
        <f>(IF($K76="No",0,VLOOKUP(Y$3,LISTS!$M$2:$N$21,2,FALSE)*M76))*VLOOKUP($H76,LISTS!$G$2:$H$10,2,FALSE)</f>
        <v>0</v>
      </c>
      <c r="Z76" s="13">
        <f>(IF($K76="No",0,VLOOKUP(Z$3,LISTS!$M$2:$N$21,2,FALSE)*N76))*VLOOKUP($H76,LISTS!$G$2:$H$10,2,FALSE)</f>
        <v>0</v>
      </c>
      <c r="AA76" s="13">
        <f>(IF($K76="No",0,VLOOKUP(AA$3,LISTS!$M$2:$N$21,2,FALSE)*O76))*VLOOKUP($H76,LISTS!$G$2:$H$10,2,FALSE)</f>
        <v>0</v>
      </c>
      <c r="AB76" s="13">
        <f>(IF($K76="No",0,VLOOKUP(AB$3,LISTS!$M$2:$N$21,2,FALSE)*P76))*VLOOKUP($H76,LISTS!$G$2:$H$10,2,FALSE)</f>
        <v>0</v>
      </c>
      <c r="AC76" s="13">
        <f>(IF($K76="No",0,VLOOKUP(AC$3,LISTS!$M$2:$N$21,2,FALSE)*IF(Q76="YES",1,0)))*VLOOKUP($H76,LISTS!$G$2:$H$10,2,FALSE)</f>
        <v>0</v>
      </c>
      <c r="AD76" s="13">
        <f>(IF($K76="No",0,VLOOKUP(AD$3,LISTS!$M$2:$N$21,2,FALSE)*IF(R76="YES",1,0)))*VLOOKUP($H76,LISTS!$G$2:$H$10,2,FALSE)</f>
        <v>0</v>
      </c>
      <c r="AE76" s="13">
        <f>(IF($K76="No",0,VLOOKUP(AE$3,LISTS!$M$2:$N$21,2,FALSE)*IF(S76="YES",1,0)))*VLOOKUP($H76,LISTS!$G$2:$H$10,2,FALSE)</f>
        <v>0</v>
      </c>
      <c r="AF76" s="13">
        <f>(IF($K76="No",0,VLOOKUP(AF$3,LISTS!$M$2:$N$21,2,FALSE)*IF(T76="YES",1,0)))*VLOOKUP($H76,LISTS!$G$2:$H$10,2,FALSE)</f>
        <v>0</v>
      </c>
      <c r="AG76" s="13">
        <f>(IF($K76="No",0,VLOOKUP(AG$3,LISTS!$M$2:$N$21,2,FALSE)*IF(U76="YES",1,0)))*VLOOKUP($H76,LISTS!$G$2:$H$10,2,FALSE)</f>
        <v>0</v>
      </c>
      <c r="AH76" s="13">
        <f>(IF($K76="No",0,VLOOKUP(AH$3,LISTS!$M$2:$N$21,2,FALSE)*IF(V76="YES",1,0)))*VLOOKUP($H76,LISTS!$G$2:$H$10,2,FALSE)</f>
        <v>0</v>
      </c>
      <c r="AI76" s="29" t="str">
        <f t="shared" si="11"/>
        <v>DNP</v>
      </c>
    </row>
    <row r="77" spans="1:35" x14ac:dyDescent="0.25">
      <c r="A77" s="3">
        <f t="shared" si="8"/>
        <v>2023</v>
      </c>
      <c r="B77" s="11">
        <f t="shared" si="9"/>
        <v>3</v>
      </c>
      <c r="C77" s="11" t="str">
        <f>VLOOKUP($B77,'FIXTURES INPUT'!$A$4:$H$41,2,FALSE)</f>
        <v>Wk03</v>
      </c>
      <c r="D77" s="13" t="str">
        <f>VLOOKUP($B77,'FIXTURES INPUT'!$A$4:$H$41,3,FALSE)</f>
        <v>Sun</v>
      </c>
      <c r="E77" s="14">
        <f>VLOOKUP($B77,'FIXTURES INPUT'!$A$4:$H$41,4,FALSE)</f>
        <v>45046</v>
      </c>
      <c r="F77" s="4" t="str">
        <f>VLOOKUP($B77,'FIXTURES INPUT'!$A$4:$H$41,6,FALSE)</f>
        <v>WSP</v>
      </c>
      <c r="G77" s="13" t="str">
        <f>VLOOKUP($B77,'FIXTURES INPUT'!$A$4:$H$41,7,FALSE)</f>
        <v>Home</v>
      </c>
      <c r="H77" s="13" t="str">
        <f>VLOOKUP($B77,'FIXTURES INPUT'!$A$4:$H$41,8,FALSE)</f>
        <v>Cancelled</v>
      </c>
      <c r="I77" s="13">
        <f t="shared" si="10"/>
        <v>16</v>
      </c>
      <c r="J77" s="4" t="str">
        <f>VLOOKUP($I77,LISTS!$A$2:$B$39,2,FALSE)</f>
        <v>Barry</v>
      </c>
      <c r="K77" s="32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X77" s="13">
        <f>(IF($K77="No",0,VLOOKUP(X$3,LISTS!$M$2:$N$21,2,FALSE)*L77))*VLOOKUP($H77,LISTS!$G$2:$H$10,2,FALSE)</f>
        <v>0</v>
      </c>
      <c r="Y77" s="13">
        <f>(IF($K77="No",0,VLOOKUP(Y$3,LISTS!$M$2:$N$21,2,FALSE)*M77))*VLOOKUP($H77,LISTS!$G$2:$H$10,2,FALSE)</f>
        <v>0</v>
      </c>
      <c r="Z77" s="13">
        <f>(IF($K77="No",0,VLOOKUP(Z$3,LISTS!$M$2:$N$21,2,FALSE)*N77))*VLOOKUP($H77,LISTS!$G$2:$H$10,2,FALSE)</f>
        <v>0</v>
      </c>
      <c r="AA77" s="13">
        <f>(IF($K77="No",0,VLOOKUP(AA$3,LISTS!$M$2:$N$21,2,FALSE)*O77))*VLOOKUP($H77,LISTS!$G$2:$H$10,2,FALSE)</f>
        <v>0</v>
      </c>
      <c r="AB77" s="13">
        <f>(IF($K77="No",0,VLOOKUP(AB$3,LISTS!$M$2:$N$21,2,FALSE)*P77))*VLOOKUP($H77,LISTS!$G$2:$H$10,2,FALSE)</f>
        <v>0</v>
      </c>
      <c r="AC77" s="13">
        <f>(IF($K77="No",0,VLOOKUP(AC$3,LISTS!$M$2:$N$21,2,FALSE)*IF(Q77="YES",1,0)))*VLOOKUP($H77,LISTS!$G$2:$H$10,2,FALSE)</f>
        <v>0</v>
      </c>
      <c r="AD77" s="13">
        <f>(IF($K77="No",0,VLOOKUP(AD$3,LISTS!$M$2:$N$21,2,FALSE)*IF(R77="YES",1,0)))*VLOOKUP($H77,LISTS!$G$2:$H$10,2,FALSE)</f>
        <v>0</v>
      </c>
      <c r="AE77" s="13">
        <f>(IF($K77="No",0,VLOOKUP(AE$3,LISTS!$M$2:$N$21,2,FALSE)*IF(S77="YES",1,0)))*VLOOKUP($H77,LISTS!$G$2:$H$10,2,FALSE)</f>
        <v>0</v>
      </c>
      <c r="AF77" s="13">
        <f>(IF($K77="No",0,VLOOKUP(AF$3,LISTS!$M$2:$N$21,2,FALSE)*IF(T77="YES",1,0)))*VLOOKUP($H77,LISTS!$G$2:$H$10,2,FALSE)</f>
        <v>0</v>
      </c>
      <c r="AG77" s="13">
        <f>(IF($K77="No",0,VLOOKUP(AG$3,LISTS!$M$2:$N$21,2,FALSE)*IF(U77="YES",1,0)))*VLOOKUP($H77,LISTS!$G$2:$H$10,2,FALSE)</f>
        <v>0</v>
      </c>
      <c r="AH77" s="13">
        <f>(IF($K77="No",0,VLOOKUP(AH$3,LISTS!$M$2:$N$21,2,FALSE)*IF(V77="YES",1,0)))*VLOOKUP($H77,LISTS!$G$2:$H$10,2,FALSE)</f>
        <v>0</v>
      </c>
      <c r="AI77" s="29" t="str">
        <f t="shared" si="11"/>
        <v>DNP</v>
      </c>
    </row>
    <row r="78" spans="1:35" x14ac:dyDescent="0.25">
      <c r="A78" s="3">
        <f t="shared" si="8"/>
        <v>2023</v>
      </c>
      <c r="B78" s="11">
        <f t="shared" si="9"/>
        <v>3</v>
      </c>
      <c r="C78" s="11" t="str">
        <f>VLOOKUP($B78,'FIXTURES INPUT'!$A$4:$H$41,2,FALSE)</f>
        <v>Wk03</v>
      </c>
      <c r="D78" s="13" t="str">
        <f>VLOOKUP($B78,'FIXTURES INPUT'!$A$4:$H$41,3,FALSE)</f>
        <v>Sun</v>
      </c>
      <c r="E78" s="14">
        <f>VLOOKUP($B78,'FIXTURES INPUT'!$A$4:$H$41,4,FALSE)</f>
        <v>45046</v>
      </c>
      <c r="F78" s="4" t="str">
        <f>VLOOKUP($B78,'FIXTURES INPUT'!$A$4:$H$41,6,FALSE)</f>
        <v>WSP</v>
      </c>
      <c r="G78" s="13" t="str">
        <f>VLOOKUP($B78,'FIXTURES INPUT'!$A$4:$H$41,7,FALSE)</f>
        <v>Home</v>
      </c>
      <c r="H78" s="13" t="str">
        <f>VLOOKUP($B78,'FIXTURES INPUT'!$A$4:$H$41,8,FALSE)</f>
        <v>Cancelled</v>
      </c>
      <c r="I78" s="13">
        <f t="shared" si="10"/>
        <v>17</v>
      </c>
      <c r="J78" s="4" t="str">
        <f>VLOOKUP($I78,LISTS!$A$2:$B$39,2,FALSE)</f>
        <v>Rob Sherriff</v>
      </c>
      <c r="K78" s="32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X78" s="13">
        <f>(IF($K78="No",0,VLOOKUP(X$3,LISTS!$M$2:$N$21,2,FALSE)*L78))*VLOOKUP($H78,LISTS!$G$2:$H$10,2,FALSE)</f>
        <v>0</v>
      </c>
      <c r="Y78" s="13">
        <f>(IF($K78="No",0,VLOOKUP(Y$3,LISTS!$M$2:$N$21,2,FALSE)*M78))*VLOOKUP($H78,LISTS!$G$2:$H$10,2,FALSE)</f>
        <v>0</v>
      </c>
      <c r="Z78" s="13">
        <f>(IF($K78="No",0,VLOOKUP(Z$3,LISTS!$M$2:$N$21,2,FALSE)*N78))*VLOOKUP($H78,LISTS!$G$2:$H$10,2,FALSE)</f>
        <v>0</v>
      </c>
      <c r="AA78" s="13">
        <f>(IF($K78="No",0,VLOOKUP(AA$3,LISTS!$M$2:$N$21,2,FALSE)*O78))*VLOOKUP($H78,LISTS!$G$2:$H$10,2,FALSE)</f>
        <v>0</v>
      </c>
      <c r="AB78" s="13">
        <f>(IF($K78="No",0,VLOOKUP(AB$3,LISTS!$M$2:$N$21,2,FALSE)*P78))*VLOOKUP($H78,LISTS!$G$2:$H$10,2,FALSE)</f>
        <v>0</v>
      </c>
      <c r="AC78" s="13">
        <f>(IF($K78="No",0,VLOOKUP(AC$3,LISTS!$M$2:$N$21,2,FALSE)*IF(Q78="YES",1,0)))*VLOOKUP($H78,LISTS!$G$2:$H$10,2,FALSE)</f>
        <v>0</v>
      </c>
      <c r="AD78" s="13">
        <f>(IF($K78="No",0,VLOOKUP(AD$3,LISTS!$M$2:$N$21,2,FALSE)*IF(R78="YES",1,0)))*VLOOKUP($H78,LISTS!$G$2:$H$10,2,FALSE)</f>
        <v>0</v>
      </c>
      <c r="AE78" s="13">
        <f>(IF($K78="No",0,VLOOKUP(AE$3,LISTS!$M$2:$N$21,2,FALSE)*IF(S78="YES",1,0)))*VLOOKUP($H78,LISTS!$G$2:$H$10,2,FALSE)</f>
        <v>0</v>
      </c>
      <c r="AF78" s="13">
        <f>(IF($K78="No",0,VLOOKUP(AF$3,LISTS!$M$2:$N$21,2,FALSE)*IF(T78="YES",1,0)))*VLOOKUP($H78,LISTS!$G$2:$H$10,2,FALSE)</f>
        <v>0</v>
      </c>
      <c r="AG78" s="13">
        <f>(IF($K78="No",0,VLOOKUP(AG$3,LISTS!$M$2:$N$21,2,FALSE)*IF(U78="YES",1,0)))*VLOOKUP($H78,LISTS!$G$2:$H$10,2,FALSE)</f>
        <v>0</v>
      </c>
      <c r="AH78" s="13">
        <f>(IF($K78="No",0,VLOOKUP(AH$3,LISTS!$M$2:$N$21,2,FALSE)*IF(V78="YES",1,0)))*VLOOKUP($H78,LISTS!$G$2:$H$10,2,FALSE)</f>
        <v>0</v>
      </c>
      <c r="AI78" s="29" t="str">
        <f t="shared" si="11"/>
        <v>DNP</v>
      </c>
    </row>
    <row r="79" spans="1:35" x14ac:dyDescent="0.25">
      <c r="A79" s="3">
        <f t="shared" si="8"/>
        <v>2023</v>
      </c>
      <c r="B79" s="11">
        <f t="shared" si="9"/>
        <v>3</v>
      </c>
      <c r="C79" s="11" t="str">
        <f>VLOOKUP($B79,'FIXTURES INPUT'!$A$4:$H$41,2,FALSE)</f>
        <v>Wk03</v>
      </c>
      <c r="D79" s="13" t="str">
        <f>VLOOKUP($B79,'FIXTURES INPUT'!$A$4:$H$41,3,FALSE)</f>
        <v>Sun</v>
      </c>
      <c r="E79" s="14">
        <f>VLOOKUP($B79,'FIXTURES INPUT'!$A$4:$H$41,4,FALSE)</f>
        <v>45046</v>
      </c>
      <c r="F79" s="4" t="str">
        <f>VLOOKUP($B79,'FIXTURES INPUT'!$A$4:$H$41,6,FALSE)</f>
        <v>WSP</v>
      </c>
      <c r="G79" s="13" t="str">
        <f>VLOOKUP($B79,'FIXTURES INPUT'!$A$4:$H$41,7,FALSE)</f>
        <v>Home</v>
      </c>
      <c r="H79" s="13" t="str">
        <f>VLOOKUP($B79,'FIXTURES INPUT'!$A$4:$H$41,8,FALSE)</f>
        <v>Cancelled</v>
      </c>
      <c r="I79" s="13">
        <f t="shared" si="10"/>
        <v>18</v>
      </c>
      <c r="J79" s="4" t="str">
        <f>VLOOKUP($I79,LISTS!$A$2:$B$39,2,FALSE)</f>
        <v>Gary Chenery</v>
      </c>
      <c r="K79" s="32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X79" s="13">
        <f>(IF($K79="No",0,VLOOKUP(X$3,LISTS!$M$2:$N$21,2,FALSE)*L79))*VLOOKUP($H79,LISTS!$G$2:$H$10,2,FALSE)</f>
        <v>0</v>
      </c>
      <c r="Y79" s="13">
        <f>(IF($K79="No",0,VLOOKUP(Y$3,LISTS!$M$2:$N$21,2,FALSE)*M79))*VLOOKUP($H79,LISTS!$G$2:$H$10,2,FALSE)</f>
        <v>0</v>
      </c>
      <c r="Z79" s="13">
        <f>(IF($K79="No",0,VLOOKUP(Z$3,LISTS!$M$2:$N$21,2,FALSE)*N79))*VLOOKUP($H79,LISTS!$G$2:$H$10,2,FALSE)</f>
        <v>0</v>
      </c>
      <c r="AA79" s="13">
        <f>(IF($K79="No",0,VLOOKUP(AA$3,LISTS!$M$2:$N$21,2,FALSE)*O79))*VLOOKUP($H79,LISTS!$G$2:$H$10,2,FALSE)</f>
        <v>0</v>
      </c>
      <c r="AB79" s="13">
        <f>(IF($K79="No",0,VLOOKUP(AB$3,LISTS!$M$2:$N$21,2,FALSE)*P79))*VLOOKUP($H79,LISTS!$G$2:$H$10,2,FALSE)</f>
        <v>0</v>
      </c>
      <c r="AC79" s="13">
        <f>(IF($K79="No",0,VLOOKUP(AC$3,LISTS!$M$2:$N$21,2,FALSE)*IF(Q79="YES",1,0)))*VLOOKUP($H79,LISTS!$G$2:$H$10,2,FALSE)</f>
        <v>0</v>
      </c>
      <c r="AD79" s="13">
        <f>(IF($K79="No",0,VLOOKUP(AD$3,LISTS!$M$2:$N$21,2,FALSE)*IF(R79="YES",1,0)))*VLOOKUP($H79,LISTS!$G$2:$H$10,2,FALSE)</f>
        <v>0</v>
      </c>
      <c r="AE79" s="13">
        <f>(IF($K79="No",0,VLOOKUP(AE$3,LISTS!$M$2:$N$21,2,FALSE)*IF(S79="YES",1,0)))*VLOOKUP($H79,LISTS!$G$2:$H$10,2,FALSE)</f>
        <v>0</v>
      </c>
      <c r="AF79" s="13">
        <f>(IF($K79="No",0,VLOOKUP(AF$3,LISTS!$M$2:$N$21,2,FALSE)*IF(T79="YES",1,0)))*VLOOKUP($H79,LISTS!$G$2:$H$10,2,FALSE)</f>
        <v>0</v>
      </c>
      <c r="AG79" s="13">
        <f>(IF($K79="No",0,VLOOKUP(AG$3,LISTS!$M$2:$N$21,2,FALSE)*IF(U79="YES",1,0)))*VLOOKUP($H79,LISTS!$G$2:$H$10,2,FALSE)</f>
        <v>0</v>
      </c>
      <c r="AH79" s="13">
        <f>(IF($K79="No",0,VLOOKUP(AH$3,LISTS!$M$2:$N$21,2,FALSE)*IF(V79="YES",1,0)))*VLOOKUP($H79,LISTS!$G$2:$H$10,2,FALSE)</f>
        <v>0</v>
      </c>
      <c r="AI79" s="29" t="str">
        <f t="shared" si="11"/>
        <v>DNP</v>
      </c>
    </row>
    <row r="80" spans="1:35" x14ac:dyDescent="0.25">
      <c r="A80" s="3">
        <f t="shared" si="8"/>
        <v>2023</v>
      </c>
      <c r="B80" s="11">
        <f t="shared" si="9"/>
        <v>3</v>
      </c>
      <c r="C80" s="11" t="str">
        <f>VLOOKUP($B80,'FIXTURES INPUT'!$A$4:$H$41,2,FALSE)</f>
        <v>Wk03</v>
      </c>
      <c r="D80" s="13" t="str">
        <f>VLOOKUP($B80,'FIXTURES INPUT'!$A$4:$H$41,3,FALSE)</f>
        <v>Sun</v>
      </c>
      <c r="E80" s="14">
        <f>VLOOKUP($B80,'FIXTURES INPUT'!$A$4:$H$41,4,FALSE)</f>
        <v>45046</v>
      </c>
      <c r="F80" s="4" t="str">
        <f>VLOOKUP($B80,'FIXTURES INPUT'!$A$4:$H$41,6,FALSE)</f>
        <v>WSP</v>
      </c>
      <c r="G80" s="13" t="str">
        <f>VLOOKUP($B80,'FIXTURES INPUT'!$A$4:$H$41,7,FALSE)</f>
        <v>Home</v>
      </c>
      <c r="H80" s="13" t="str">
        <f>VLOOKUP($B80,'FIXTURES INPUT'!$A$4:$H$41,8,FALSE)</f>
        <v>Cancelled</v>
      </c>
      <c r="I80" s="13">
        <f t="shared" si="10"/>
        <v>19</v>
      </c>
      <c r="J80" s="4" t="str">
        <f>VLOOKUP($I80,LISTS!$A$2:$B$39,2,FALSE)</f>
        <v>Jack Cousins</v>
      </c>
      <c r="K80" s="32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X80" s="13">
        <f>(IF($K80="No",0,VLOOKUP(X$3,LISTS!$M$2:$N$21,2,FALSE)*L80))*VLOOKUP($H80,LISTS!$G$2:$H$10,2,FALSE)</f>
        <v>0</v>
      </c>
      <c r="Y80" s="13">
        <f>(IF($K80="No",0,VLOOKUP(Y$3,LISTS!$M$2:$N$21,2,FALSE)*M80))*VLOOKUP($H80,LISTS!$G$2:$H$10,2,FALSE)</f>
        <v>0</v>
      </c>
      <c r="Z80" s="13">
        <f>(IF($K80="No",0,VLOOKUP(Z$3,LISTS!$M$2:$N$21,2,FALSE)*N80))*VLOOKUP($H80,LISTS!$G$2:$H$10,2,FALSE)</f>
        <v>0</v>
      </c>
      <c r="AA80" s="13">
        <f>(IF($K80="No",0,VLOOKUP(AA$3,LISTS!$M$2:$N$21,2,FALSE)*O80))*VLOOKUP($H80,LISTS!$G$2:$H$10,2,FALSE)</f>
        <v>0</v>
      </c>
      <c r="AB80" s="13">
        <f>(IF($K80="No",0,VLOOKUP(AB$3,LISTS!$M$2:$N$21,2,FALSE)*P80))*VLOOKUP($H80,LISTS!$G$2:$H$10,2,FALSE)</f>
        <v>0</v>
      </c>
      <c r="AC80" s="13">
        <f>(IF($K80="No",0,VLOOKUP(AC$3,LISTS!$M$2:$N$21,2,FALSE)*IF(Q80="YES",1,0)))*VLOOKUP($H80,LISTS!$G$2:$H$10,2,FALSE)</f>
        <v>0</v>
      </c>
      <c r="AD80" s="13">
        <f>(IF($K80="No",0,VLOOKUP(AD$3,LISTS!$M$2:$N$21,2,FALSE)*IF(R80="YES",1,0)))*VLOOKUP($H80,LISTS!$G$2:$H$10,2,FALSE)</f>
        <v>0</v>
      </c>
      <c r="AE80" s="13">
        <f>(IF($K80="No",0,VLOOKUP(AE$3,LISTS!$M$2:$N$21,2,FALSE)*IF(S80="YES",1,0)))*VLOOKUP($H80,LISTS!$G$2:$H$10,2,FALSE)</f>
        <v>0</v>
      </c>
      <c r="AF80" s="13">
        <f>(IF($K80="No",0,VLOOKUP(AF$3,LISTS!$M$2:$N$21,2,FALSE)*IF(T80="YES",1,0)))*VLOOKUP($H80,LISTS!$G$2:$H$10,2,FALSE)</f>
        <v>0</v>
      </c>
      <c r="AG80" s="13">
        <f>(IF($K80="No",0,VLOOKUP(AG$3,LISTS!$M$2:$N$21,2,FALSE)*IF(U80="YES",1,0)))*VLOOKUP($H80,LISTS!$G$2:$H$10,2,FALSE)</f>
        <v>0</v>
      </c>
      <c r="AH80" s="13">
        <f>(IF($K80="No",0,VLOOKUP(AH$3,LISTS!$M$2:$N$21,2,FALSE)*IF(V80="YES",1,0)))*VLOOKUP($H80,LISTS!$G$2:$H$10,2,FALSE)</f>
        <v>0</v>
      </c>
      <c r="AI80" s="29" t="str">
        <f t="shared" si="11"/>
        <v>DNP</v>
      </c>
    </row>
    <row r="81" spans="1:35" x14ac:dyDescent="0.25">
      <c r="A81" s="3">
        <f t="shared" si="8"/>
        <v>2023</v>
      </c>
      <c r="B81" s="11">
        <f t="shared" si="9"/>
        <v>3</v>
      </c>
      <c r="C81" s="11" t="str">
        <f>VLOOKUP($B81,'FIXTURES INPUT'!$A$4:$H$41,2,FALSE)</f>
        <v>Wk03</v>
      </c>
      <c r="D81" s="13" t="str">
        <f>VLOOKUP($B81,'FIXTURES INPUT'!$A$4:$H$41,3,FALSE)</f>
        <v>Sun</v>
      </c>
      <c r="E81" s="14">
        <f>VLOOKUP($B81,'FIXTURES INPUT'!$A$4:$H$41,4,FALSE)</f>
        <v>45046</v>
      </c>
      <c r="F81" s="4" t="str">
        <f>VLOOKUP($B81,'FIXTURES INPUT'!$A$4:$H$41,6,FALSE)</f>
        <v>WSP</v>
      </c>
      <c r="G81" s="13" t="str">
        <f>VLOOKUP($B81,'FIXTURES INPUT'!$A$4:$H$41,7,FALSE)</f>
        <v>Home</v>
      </c>
      <c r="H81" s="13" t="str">
        <f>VLOOKUP($B81,'FIXTURES INPUT'!$A$4:$H$41,8,FALSE)</f>
        <v>Cancelled</v>
      </c>
      <c r="I81" s="13">
        <f t="shared" si="10"/>
        <v>20</v>
      </c>
      <c r="J81" s="5" t="str">
        <f>VLOOKUP($I81,LISTS!$A$2:$B$39,2,FALSE)</f>
        <v>Stuart Pacey</v>
      </c>
      <c r="K81" s="32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X81" s="13">
        <f>(IF($K81="No",0,VLOOKUP(X$3,LISTS!$M$2:$N$21,2,FALSE)*L81))*VLOOKUP($H81,LISTS!$G$2:$H$10,2,FALSE)</f>
        <v>0</v>
      </c>
      <c r="Y81" s="13">
        <f>(IF($K81="No",0,VLOOKUP(Y$3,LISTS!$M$2:$N$21,2,FALSE)*M81))*VLOOKUP($H81,LISTS!$G$2:$H$10,2,FALSE)</f>
        <v>0</v>
      </c>
      <c r="Z81" s="13">
        <f>(IF($K81="No",0,VLOOKUP(Z$3,LISTS!$M$2:$N$21,2,FALSE)*N81))*VLOOKUP($H81,LISTS!$G$2:$H$10,2,FALSE)</f>
        <v>0</v>
      </c>
      <c r="AA81" s="13">
        <f>(IF($K81="No",0,VLOOKUP(AA$3,LISTS!$M$2:$N$21,2,FALSE)*O81))*VLOOKUP($H81,LISTS!$G$2:$H$10,2,FALSE)</f>
        <v>0</v>
      </c>
      <c r="AB81" s="13">
        <f>(IF($K81="No",0,VLOOKUP(AB$3,LISTS!$M$2:$N$21,2,FALSE)*P81))*VLOOKUP($H81,LISTS!$G$2:$H$10,2,FALSE)</f>
        <v>0</v>
      </c>
      <c r="AC81" s="13">
        <f>(IF($K81="No",0,VLOOKUP(AC$3,LISTS!$M$2:$N$21,2,FALSE)*IF(Q81="YES",1,0)))*VLOOKUP($H81,LISTS!$G$2:$H$10,2,FALSE)</f>
        <v>0</v>
      </c>
      <c r="AD81" s="13">
        <f>(IF($K81="No",0,VLOOKUP(AD$3,LISTS!$M$2:$N$21,2,FALSE)*IF(R81="YES",1,0)))*VLOOKUP($H81,LISTS!$G$2:$H$10,2,FALSE)</f>
        <v>0</v>
      </c>
      <c r="AE81" s="13">
        <f>(IF($K81="No",0,VLOOKUP(AE$3,LISTS!$M$2:$N$21,2,FALSE)*IF(S81="YES",1,0)))*VLOOKUP($H81,LISTS!$G$2:$H$10,2,FALSE)</f>
        <v>0</v>
      </c>
      <c r="AF81" s="13">
        <f>(IF($K81="No",0,VLOOKUP(AF$3,LISTS!$M$2:$N$21,2,FALSE)*IF(T81="YES",1,0)))*VLOOKUP($H81,LISTS!$G$2:$H$10,2,FALSE)</f>
        <v>0</v>
      </c>
      <c r="AG81" s="13">
        <f>(IF($K81="No",0,VLOOKUP(AG$3,LISTS!$M$2:$N$21,2,FALSE)*IF(U81="YES",1,0)))*VLOOKUP($H81,LISTS!$G$2:$H$10,2,FALSE)</f>
        <v>0</v>
      </c>
      <c r="AH81" s="13">
        <f>(IF($K81="No",0,VLOOKUP(AH$3,LISTS!$M$2:$N$21,2,FALSE)*IF(V81="YES",1,0)))*VLOOKUP($H81,LISTS!$G$2:$H$10,2,FALSE)</f>
        <v>0</v>
      </c>
      <c r="AI81" s="29" t="str">
        <f t="shared" si="11"/>
        <v>DNP</v>
      </c>
    </row>
    <row r="82" spans="1:35" x14ac:dyDescent="0.25">
      <c r="A82" s="3">
        <f t="shared" si="8"/>
        <v>2023</v>
      </c>
      <c r="B82" s="11">
        <f t="shared" si="9"/>
        <v>3</v>
      </c>
      <c r="C82" s="11" t="str">
        <f>VLOOKUP($B82,'FIXTURES INPUT'!$A$4:$H$41,2,FALSE)</f>
        <v>Wk03</v>
      </c>
      <c r="D82" s="13" t="str">
        <f>VLOOKUP($B82,'FIXTURES INPUT'!$A$4:$H$41,3,FALSE)</f>
        <v>Sun</v>
      </c>
      <c r="E82" s="14">
        <f>VLOOKUP($B82,'FIXTURES INPUT'!$A$4:$H$41,4,FALSE)</f>
        <v>45046</v>
      </c>
      <c r="F82" s="4" t="str">
        <f>VLOOKUP($B82,'FIXTURES INPUT'!$A$4:$H$41,6,FALSE)</f>
        <v>WSP</v>
      </c>
      <c r="G82" s="13" t="str">
        <f>VLOOKUP($B82,'FIXTURES INPUT'!$A$4:$H$41,7,FALSE)</f>
        <v>Home</v>
      </c>
      <c r="H82" s="13" t="str">
        <f>VLOOKUP($B82,'FIXTURES INPUT'!$A$4:$H$41,8,FALSE)</f>
        <v>Cancelled</v>
      </c>
      <c r="I82" s="13">
        <f t="shared" si="10"/>
        <v>21</v>
      </c>
      <c r="J82" s="4" t="s">
        <v>136</v>
      </c>
      <c r="K82" s="32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X82" s="13">
        <f>(IF($K82="No",0,VLOOKUP(X$3,LISTS!$M$2:$N$21,2,FALSE)*L82))*VLOOKUP($H82,LISTS!$G$2:$H$10,2,FALSE)</f>
        <v>0</v>
      </c>
      <c r="Y82" s="13">
        <f>(IF($K82="No",0,VLOOKUP(Y$3,LISTS!$M$2:$N$21,2,FALSE)*M82))*VLOOKUP($H82,LISTS!$G$2:$H$10,2,FALSE)</f>
        <v>0</v>
      </c>
      <c r="Z82" s="13">
        <f>(IF($K82="No",0,VLOOKUP(Z$3,LISTS!$M$2:$N$21,2,FALSE)*N82))*VLOOKUP($H82,LISTS!$G$2:$H$10,2,FALSE)</f>
        <v>0</v>
      </c>
      <c r="AA82" s="13">
        <f>(IF($K82="No",0,VLOOKUP(AA$3,LISTS!$M$2:$N$21,2,FALSE)*O82))*VLOOKUP($H82,LISTS!$G$2:$H$10,2,FALSE)</f>
        <v>0</v>
      </c>
      <c r="AB82" s="13">
        <f>(IF($K82="No",0,VLOOKUP(AB$3,LISTS!$M$2:$N$21,2,FALSE)*P82))*VLOOKUP($H82,LISTS!$G$2:$H$10,2,FALSE)</f>
        <v>0</v>
      </c>
      <c r="AC82" s="13">
        <f>(IF($K82="No",0,VLOOKUP(AC$3,LISTS!$M$2:$N$21,2,FALSE)*IF(Q82="YES",1,0)))*VLOOKUP($H82,LISTS!$G$2:$H$10,2,FALSE)</f>
        <v>0</v>
      </c>
      <c r="AD82" s="13">
        <f>(IF($K82="No",0,VLOOKUP(AD$3,LISTS!$M$2:$N$21,2,FALSE)*IF(R82="YES",1,0)))*VLOOKUP($H82,LISTS!$G$2:$H$10,2,FALSE)</f>
        <v>0</v>
      </c>
      <c r="AE82" s="13">
        <f>(IF($K82="No",0,VLOOKUP(AE$3,LISTS!$M$2:$N$21,2,FALSE)*IF(S82="YES",1,0)))*VLOOKUP($H82,LISTS!$G$2:$H$10,2,FALSE)</f>
        <v>0</v>
      </c>
      <c r="AF82" s="13">
        <f>(IF($K82="No",0,VLOOKUP(AF$3,LISTS!$M$2:$N$21,2,FALSE)*IF(T82="YES",1,0)))*VLOOKUP($H82,LISTS!$G$2:$H$10,2,FALSE)</f>
        <v>0</v>
      </c>
      <c r="AG82" s="13">
        <f>(IF($K82="No",0,VLOOKUP(AG$3,LISTS!$M$2:$N$21,2,FALSE)*IF(U82="YES",1,0)))*VLOOKUP($H82,LISTS!$G$2:$H$10,2,FALSE)</f>
        <v>0</v>
      </c>
      <c r="AH82" s="13">
        <f>(IF($K82="No",0,VLOOKUP(AH$3,LISTS!$M$2:$N$21,2,FALSE)*IF(V82="YES",1,0)))*VLOOKUP($H82,LISTS!$G$2:$H$10,2,FALSE)</f>
        <v>0</v>
      </c>
      <c r="AI82" s="29" t="str">
        <f t="shared" si="11"/>
        <v>DNP</v>
      </c>
    </row>
    <row r="83" spans="1:35" x14ac:dyDescent="0.25">
      <c r="A83" s="3">
        <f t="shared" si="8"/>
        <v>2023</v>
      </c>
      <c r="B83" s="11">
        <f t="shared" si="9"/>
        <v>3</v>
      </c>
      <c r="C83" s="11" t="str">
        <f>VLOOKUP($B83,'FIXTURES INPUT'!$A$4:$H$41,2,FALSE)</f>
        <v>Wk03</v>
      </c>
      <c r="D83" s="13" t="str">
        <f>VLOOKUP($B83,'FIXTURES INPUT'!$A$4:$H$41,3,FALSE)</f>
        <v>Sun</v>
      </c>
      <c r="E83" s="14">
        <f>VLOOKUP($B83,'FIXTURES INPUT'!$A$4:$H$41,4,FALSE)</f>
        <v>45046</v>
      </c>
      <c r="F83" s="4" t="str">
        <f>VLOOKUP($B83,'FIXTURES INPUT'!$A$4:$H$41,6,FALSE)</f>
        <v>WSP</v>
      </c>
      <c r="G83" s="13" t="str">
        <f>VLOOKUP($B83,'FIXTURES INPUT'!$A$4:$H$41,7,FALSE)</f>
        <v>Home</v>
      </c>
      <c r="H83" s="13" t="str">
        <f>VLOOKUP($B83,'FIXTURES INPUT'!$A$4:$H$41,8,FALSE)</f>
        <v>Cancelled</v>
      </c>
      <c r="I83" s="13">
        <f t="shared" si="10"/>
        <v>22</v>
      </c>
      <c r="J83" s="4" t="str">
        <f>VLOOKUP($I83,LISTS!$A$2:$B$39,2,FALSE)</f>
        <v>Additional 4</v>
      </c>
      <c r="K83" s="32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X83" s="13">
        <f>(IF($K83="No",0,VLOOKUP(X$3,LISTS!$M$2:$N$21,2,FALSE)*L83))*VLOOKUP($H83,LISTS!$G$2:$H$10,2,FALSE)</f>
        <v>0</v>
      </c>
      <c r="Y83" s="13">
        <f>(IF($K83="No",0,VLOOKUP(Y$3,LISTS!$M$2:$N$21,2,FALSE)*M83))*VLOOKUP($H83,LISTS!$G$2:$H$10,2,FALSE)</f>
        <v>0</v>
      </c>
      <c r="Z83" s="13">
        <f>(IF($K83="No",0,VLOOKUP(Z$3,LISTS!$M$2:$N$21,2,FALSE)*N83))*VLOOKUP($H83,LISTS!$G$2:$H$10,2,FALSE)</f>
        <v>0</v>
      </c>
      <c r="AA83" s="13">
        <f>(IF($K83="No",0,VLOOKUP(AA$3,LISTS!$M$2:$N$21,2,FALSE)*O83))*VLOOKUP($H83,LISTS!$G$2:$H$10,2,FALSE)</f>
        <v>0</v>
      </c>
      <c r="AB83" s="13">
        <f>(IF($K83="No",0,VLOOKUP(AB$3,LISTS!$M$2:$N$21,2,FALSE)*P83))*VLOOKUP($H83,LISTS!$G$2:$H$10,2,FALSE)</f>
        <v>0</v>
      </c>
      <c r="AC83" s="13">
        <f>(IF($K83="No",0,VLOOKUP(AC$3,LISTS!$M$2:$N$21,2,FALSE)*IF(Q83="YES",1,0)))*VLOOKUP($H83,LISTS!$G$2:$H$10,2,FALSE)</f>
        <v>0</v>
      </c>
      <c r="AD83" s="13">
        <f>(IF($K83="No",0,VLOOKUP(AD$3,LISTS!$M$2:$N$21,2,FALSE)*IF(R83="YES",1,0)))*VLOOKUP($H83,LISTS!$G$2:$H$10,2,FALSE)</f>
        <v>0</v>
      </c>
      <c r="AE83" s="13">
        <f>(IF($K83="No",0,VLOOKUP(AE$3,LISTS!$M$2:$N$21,2,FALSE)*IF(S83="YES",1,0)))*VLOOKUP($H83,LISTS!$G$2:$H$10,2,FALSE)</f>
        <v>0</v>
      </c>
      <c r="AF83" s="13">
        <f>(IF($K83="No",0,VLOOKUP(AF$3,LISTS!$M$2:$N$21,2,FALSE)*IF(T83="YES",1,0)))*VLOOKUP($H83,LISTS!$G$2:$H$10,2,FALSE)</f>
        <v>0</v>
      </c>
      <c r="AG83" s="13">
        <f>(IF($K83="No",0,VLOOKUP(AG$3,LISTS!$M$2:$N$21,2,FALSE)*IF(U83="YES",1,0)))*VLOOKUP($H83,LISTS!$G$2:$H$10,2,FALSE)</f>
        <v>0</v>
      </c>
      <c r="AH83" s="13">
        <f>(IF($K83="No",0,VLOOKUP(AH$3,LISTS!$M$2:$N$21,2,FALSE)*IF(V83="YES",1,0)))*VLOOKUP($H83,LISTS!$G$2:$H$10,2,FALSE)</f>
        <v>0</v>
      </c>
      <c r="AI83" s="29" t="str">
        <f t="shared" si="11"/>
        <v>DNP</v>
      </c>
    </row>
    <row r="84" spans="1:35" x14ac:dyDescent="0.25">
      <c r="A84" s="3">
        <f t="shared" si="8"/>
        <v>2023</v>
      </c>
      <c r="B84" s="11">
        <f t="shared" si="9"/>
        <v>3</v>
      </c>
      <c r="C84" s="11" t="str">
        <f>VLOOKUP($B84,'FIXTURES INPUT'!$A$4:$H$41,2,FALSE)</f>
        <v>Wk03</v>
      </c>
      <c r="D84" s="13" t="str">
        <f>VLOOKUP($B84,'FIXTURES INPUT'!$A$4:$H$41,3,FALSE)</f>
        <v>Sun</v>
      </c>
      <c r="E84" s="14">
        <f>VLOOKUP($B84,'FIXTURES INPUT'!$A$4:$H$41,4,FALSE)</f>
        <v>45046</v>
      </c>
      <c r="F84" s="4" t="str">
        <f>VLOOKUP($B84,'FIXTURES INPUT'!$A$4:$H$41,6,FALSE)</f>
        <v>WSP</v>
      </c>
      <c r="G84" s="13" t="str">
        <f>VLOOKUP($B84,'FIXTURES INPUT'!$A$4:$H$41,7,FALSE)</f>
        <v>Home</v>
      </c>
      <c r="H84" s="13" t="str">
        <f>VLOOKUP($B84,'FIXTURES INPUT'!$A$4:$H$41,8,FALSE)</f>
        <v>Cancelled</v>
      </c>
      <c r="I84" s="13">
        <f t="shared" si="10"/>
        <v>23</v>
      </c>
      <c r="J84" s="4" t="str">
        <f>VLOOKUP($I84,LISTS!$A$2:$B$39,2,FALSE)</f>
        <v>Additional 5</v>
      </c>
      <c r="K84" s="32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X84" s="13">
        <f>(IF($K84="No",0,VLOOKUP(X$3,LISTS!$M$2:$N$21,2,FALSE)*L84))*VLOOKUP($H84,LISTS!$G$2:$H$10,2,FALSE)</f>
        <v>0</v>
      </c>
      <c r="Y84" s="13">
        <f>(IF($K84="No",0,VLOOKUP(Y$3,LISTS!$M$2:$N$21,2,FALSE)*M84))*VLOOKUP($H84,LISTS!$G$2:$H$10,2,FALSE)</f>
        <v>0</v>
      </c>
      <c r="Z84" s="13">
        <f>(IF($K84="No",0,VLOOKUP(Z$3,LISTS!$M$2:$N$21,2,FALSE)*N84))*VLOOKUP($H84,LISTS!$G$2:$H$10,2,FALSE)</f>
        <v>0</v>
      </c>
      <c r="AA84" s="13">
        <f>(IF($K84="No",0,VLOOKUP(AA$3,LISTS!$M$2:$N$21,2,FALSE)*O84))*VLOOKUP($H84,LISTS!$G$2:$H$10,2,FALSE)</f>
        <v>0</v>
      </c>
      <c r="AB84" s="13">
        <f>(IF($K84="No",0,VLOOKUP(AB$3,LISTS!$M$2:$N$21,2,FALSE)*P84))*VLOOKUP($H84,LISTS!$G$2:$H$10,2,FALSE)</f>
        <v>0</v>
      </c>
      <c r="AC84" s="13">
        <f>(IF($K84="No",0,VLOOKUP(AC$3,LISTS!$M$2:$N$21,2,FALSE)*IF(Q84="YES",1,0)))*VLOOKUP($H84,LISTS!$G$2:$H$10,2,FALSE)</f>
        <v>0</v>
      </c>
      <c r="AD84" s="13">
        <f>(IF($K84="No",0,VLOOKUP(AD$3,LISTS!$M$2:$N$21,2,FALSE)*IF(R84="YES",1,0)))*VLOOKUP($H84,LISTS!$G$2:$H$10,2,FALSE)</f>
        <v>0</v>
      </c>
      <c r="AE84" s="13">
        <f>(IF($K84="No",0,VLOOKUP(AE$3,LISTS!$M$2:$N$21,2,FALSE)*IF(S84="YES",1,0)))*VLOOKUP($H84,LISTS!$G$2:$H$10,2,FALSE)</f>
        <v>0</v>
      </c>
      <c r="AF84" s="13">
        <f>(IF($K84="No",0,VLOOKUP(AF$3,LISTS!$M$2:$N$21,2,FALSE)*IF(T84="YES",1,0)))*VLOOKUP($H84,LISTS!$G$2:$H$10,2,FALSE)</f>
        <v>0</v>
      </c>
      <c r="AG84" s="13">
        <f>(IF($K84="No",0,VLOOKUP(AG$3,LISTS!$M$2:$N$21,2,FALSE)*IF(U84="YES",1,0)))*VLOOKUP($H84,LISTS!$G$2:$H$10,2,FALSE)</f>
        <v>0</v>
      </c>
      <c r="AH84" s="13">
        <f>(IF($K84="No",0,VLOOKUP(AH$3,LISTS!$M$2:$N$21,2,FALSE)*IF(V84="YES",1,0)))*VLOOKUP($H84,LISTS!$G$2:$H$10,2,FALSE)</f>
        <v>0</v>
      </c>
      <c r="AI84" s="29" t="str">
        <f t="shared" si="11"/>
        <v>DNP</v>
      </c>
    </row>
    <row r="85" spans="1:35" x14ac:dyDescent="0.25">
      <c r="A85" s="3">
        <f t="shared" si="8"/>
        <v>2023</v>
      </c>
      <c r="B85" s="11">
        <f t="shared" si="9"/>
        <v>3</v>
      </c>
      <c r="C85" s="11" t="str">
        <f>VLOOKUP($B85,'FIXTURES INPUT'!$A$4:$H$41,2,FALSE)</f>
        <v>Wk03</v>
      </c>
      <c r="D85" s="13" t="str">
        <f>VLOOKUP($B85,'FIXTURES INPUT'!$A$4:$H$41,3,FALSE)</f>
        <v>Sun</v>
      </c>
      <c r="E85" s="14">
        <f>VLOOKUP($B85,'FIXTURES INPUT'!$A$4:$H$41,4,FALSE)</f>
        <v>45046</v>
      </c>
      <c r="F85" s="4" t="str">
        <f>VLOOKUP($B85,'FIXTURES INPUT'!$A$4:$H$41,6,FALSE)</f>
        <v>WSP</v>
      </c>
      <c r="G85" s="13" t="str">
        <f>VLOOKUP($B85,'FIXTURES INPUT'!$A$4:$H$41,7,FALSE)</f>
        <v>Home</v>
      </c>
      <c r="H85" s="13" t="str">
        <f>VLOOKUP($B85,'FIXTURES INPUT'!$A$4:$H$41,8,FALSE)</f>
        <v>Cancelled</v>
      </c>
      <c r="I85" s="13">
        <f t="shared" si="10"/>
        <v>24</v>
      </c>
      <c r="J85" s="4" t="str">
        <f>VLOOKUP($I85,LISTS!$A$2:$B$39,2,FALSE)</f>
        <v>Additional 6</v>
      </c>
      <c r="K85" s="32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X85" s="13">
        <f>(IF($K85="No",0,VLOOKUP(X$3,LISTS!$M$2:$N$21,2,FALSE)*L85))*VLOOKUP($H85,LISTS!$G$2:$H$10,2,FALSE)</f>
        <v>0</v>
      </c>
      <c r="Y85" s="13">
        <f>(IF($K85="No",0,VLOOKUP(Y$3,LISTS!$M$2:$N$21,2,FALSE)*M85))*VLOOKUP($H85,LISTS!$G$2:$H$10,2,FALSE)</f>
        <v>0</v>
      </c>
      <c r="Z85" s="13">
        <f>(IF($K85="No",0,VLOOKUP(Z$3,LISTS!$M$2:$N$21,2,FALSE)*N85))*VLOOKUP($H85,LISTS!$G$2:$H$10,2,FALSE)</f>
        <v>0</v>
      </c>
      <c r="AA85" s="13">
        <f>(IF($K85="No",0,VLOOKUP(AA$3,LISTS!$M$2:$N$21,2,FALSE)*O85))*VLOOKUP($H85,LISTS!$G$2:$H$10,2,FALSE)</f>
        <v>0</v>
      </c>
      <c r="AB85" s="13">
        <f>(IF($K85="No",0,VLOOKUP(AB$3,LISTS!$M$2:$N$21,2,FALSE)*P85))*VLOOKUP($H85,LISTS!$G$2:$H$10,2,FALSE)</f>
        <v>0</v>
      </c>
      <c r="AC85" s="13">
        <f>(IF($K85="No",0,VLOOKUP(AC$3,LISTS!$M$2:$N$21,2,FALSE)*IF(Q85="YES",1,0)))*VLOOKUP($H85,LISTS!$G$2:$H$10,2,FALSE)</f>
        <v>0</v>
      </c>
      <c r="AD85" s="13">
        <f>(IF($K85="No",0,VLOOKUP(AD$3,LISTS!$M$2:$N$21,2,FALSE)*IF(R85="YES",1,0)))*VLOOKUP($H85,LISTS!$G$2:$H$10,2,FALSE)</f>
        <v>0</v>
      </c>
      <c r="AE85" s="13">
        <f>(IF($K85="No",0,VLOOKUP(AE$3,LISTS!$M$2:$N$21,2,FALSE)*IF(S85="YES",1,0)))*VLOOKUP($H85,LISTS!$G$2:$H$10,2,FALSE)</f>
        <v>0</v>
      </c>
      <c r="AF85" s="13">
        <f>(IF($K85="No",0,VLOOKUP(AF$3,LISTS!$M$2:$N$21,2,FALSE)*IF(T85="YES",1,0)))*VLOOKUP($H85,LISTS!$G$2:$H$10,2,FALSE)</f>
        <v>0</v>
      </c>
      <c r="AG85" s="13">
        <f>(IF($K85="No",0,VLOOKUP(AG$3,LISTS!$M$2:$N$21,2,FALSE)*IF(U85="YES",1,0)))*VLOOKUP($H85,LISTS!$G$2:$H$10,2,FALSE)</f>
        <v>0</v>
      </c>
      <c r="AH85" s="13">
        <f>(IF($K85="No",0,VLOOKUP(AH$3,LISTS!$M$2:$N$21,2,FALSE)*IF(V85="YES",1,0)))*VLOOKUP($H85,LISTS!$G$2:$H$10,2,FALSE)</f>
        <v>0</v>
      </c>
      <c r="AI85" s="29" t="str">
        <f t="shared" si="11"/>
        <v>DNP</v>
      </c>
    </row>
    <row r="86" spans="1:35" x14ac:dyDescent="0.25">
      <c r="A86" s="3">
        <f t="shared" si="8"/>
        <v>2023</v>
      </c>
      <c r="B86" s="11">
        <f t="shared" si="9"/>
        <v>3</v>
      </c>
      <c r="C86" s="11" t="str">
        <f>VLOOKUP($B86,'FIXTURES INPUT'!$A$4:$H$41,2,FALSE)</f>
        <v>Wk03</v>
      </c>
      <c r="D86" s="13" t="str">
        <f>VLOOKUP($B86,'FIXTURES INPUT'!$A$4:$H$41,3,FALSE)</f>
        <v>Sun</v>
      </c>
      <c r="E86" s="14">
        <f>VLOOKUP($B86,'FIXTURES INPUT'!$A$4:$H$41,4,FALSE)</f>
        <v>45046</v>
      </c>
      <c r="F86" s="4" t="str">
        <f>VLOOKUP($B86,'FIXTURES INPUT'!$A$4:$H$41,6,FALSE)</f>
        <v>WSP</v>
      </c>
      <c r="G86" s="13" t="str">
        <f>VLOOKUP($B86,'FIXTURES INPUT'!$A$4:$H$41,7,FALSE)</f>
        <v>Home</v>
      </c>
      <c r="H86" s="13" t="str">
        <f>VLOOKUP($B86,'FIXTURES INPUT'!$A$4:$H$41,8,FALSE)</f>
        <v>Cancelled</v>
      </c>
      <c r="I86" s="13">
        <f t="shared" si="10"/>
        <v>25</v>
      </c>
      <c r="J86" s="4" t="str">
        <f>VLOOKUP($I86,LISTS!$A$2:$B$39,2,FALSE)</f>
        <v>Additional 7</v>
      </c>
      <c r="K86" s="32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X86" s="13">
        <f>(IF($K86="No",0,VLOOKUP(X$3,LISTS!$M$2:$N$21,2,FALSE)*L86))*VLOOKUP($H86,LISTS!$G$2:$H$10,2,FALSE)</f>
        <v>0</v>
      </c>
      <c r="Y86" s="13">
        <f>(IF($K86="No",0,VLOOKUP(Y$3,LISTS!$M$2:$N$21,2,FALSE)*M86))*VLOOKUP($H86,LISTS!$G$2:$H$10,2,FALSE)</f>
        <v>0</v>
      </c>
      <c r="Z86" s="13">
        <f>(IF($K86="No",0,VLOOKUP(Z$3,LISTS!$M$2:$N$21,2,FALSE)*N86))*VLOOKUP($H86,LISTS!$G$2:$H$10,2,FALSE)</f>
        <v>0</v>
      </c>
      <c r="AA86" s="13">
        <f>(IF($K86="No",0,VLOOKUP(AA$3,LISTS!$M$2:$N$21,2,FALSE)*O86))*VLOOKUP($H86,LISTS!$G$2:$H$10,2,FALSE)</f>
        <v>0</v>
      </c>
      <c r="AB86" s="13">
        <f>(IF($K86="No",0,VLOOKUP(AB$3,LISTS!$M$2:$N$21,2,FALSE)*P86))*VLOOKUP($H86,LISTS!$G$2:$H$10,2,FALSE)</f>
        <v>0</v>
      </c>
      <c r="AC86" s="13">
        <f>(IF($K86="No",0,VLOOKUP(AC$3,LISTS!$M$2:$N$21,2,FALSE)*IF(Q86="YES",1,0)))*VLOOKUP($H86,LISTS!$G$2:$H$10,2,FALSE)</f>
        <v>0</v>
      </c>
      <c r="AD86" s="13">
        <f>(IF($K86="No",0,VLOOKUP(AD$3,LISTS!$M$2:$N$21,2,FALSE)*IF(R86="YES",1,0)))*VLOOKUP($H86,LISTS!$G$2:$H$10,2,FALSE)</f>
        <v>0</v>
      </c>
      <c r="AE86" s="13">
        <f>(IF($K86="No",0,VLOOKUP(AE$3,LISTS!$M$2:$N$21,2,FALSE)*IF(S86="YES",1,0)))*VLOOKUP($H86,LISTS!$G$2:$H$10,2,FALSE)</f>
        <v>0</v>
      </c>
      <c r="AF86" s="13">
        <f>(IF($K86="No",0,VLOOKUP(AF$3,LISTS!$M$2:$N$21,2,FALSE)*IF(T86="YES",1,0)))*VLOOKUP($H86,LISTS!$G$2:$H$10,2,FALSE)</f>
        <v>0</v>
      </c>
      <c r="AG86" s="13">
        <f>(IF($K86="No",0,VLOOKUP(AG$3,LISTS!$M$2:$N$21,2,FALSE)*IF(U86="YES",1,0)))*VLOOKUP($H86,LISTS!$G$2:$H$10,2,FALSE)</f>
        <v>0</v>
      </c>
      <c r="AH86" s="13">
        <f>(IF($K86="No",0,VLOOKUP(AH$3,LISTS!$M$2:$N$21,2,FALSE)*IF(V86="YES",1,0)))*VLOOKUP($H86,LISTS!$G$2:$H$10,2,FALSE)</f>
        <v>0</v>
      </c>
      <c r="AI86" s="29" t="str">
        <f t="shared" si="11"/>
        <v>DNP</v>
      </c>
    </row>
    <row r="87" spans="1:35" x14ac:dyDescent="0.25">
      <c r="A87" s="3">
        <f t="shared" si="8"/>
        <v>2023</v>
      </c>
      <c r="B87" s="11">
        <f t="shared" si="9"/>
        <v>3</v>
      </c>
      <c r="C87" s="11" t="str">
        <f>VLOOKUP($B87,'FIXTURES INPUT'!$A$4:$H$41,2,FALSE)</f>
        <v>Wk03</v>
      </c>
      <c r="D87" s="13" t="str">
        <f>VLOOKUP($B87,'FIXTURES INPUT'!$A$4:$H$41,3,FALSE)</f>
        <v>Sun</v>
      </c>
      <c r="E87" s="14">
        <f>VLOOKUP($B87,'FIXTURES INPUT'!$A$4:$H$41,4,FALSE)</f>
        <v>45046</v>
      </c>
      <c r="F87" s="4" t="str">
        <f>VLOOKUP($B87,'FIXTURES INPUT'!$A$4:$H$41,6,FALSE)</f>
        <v>WSP</v>
      </c>
      <c r="G87" s="13" t="str">
        <f>VLOOKUP($B87,'FIXTURES INPUT'!$A$4:$H$41,7,FALSE)</f>
        <v>Home</v>
      </c>
      <c r="H87" s="13" t="str">
        <f>VLOOKUP($B87,'FIXTURES INPUT'!$A$4:$H$41,8,FALSE)</f>
        <v>Cancelled</v>
      </c>
      <c r="I87" s="13">
        <f t="shared" si="10"/>
        <v>26</v>
      </c>
      <c r="J87" s="4" t="str">
        <f>VLOOKUP($I87,LISTS!$A$2:$B$39,2,FALSE)</f>
        <v>Additional 8</v>
      </c>
      <c r="K87" s="32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X87" s="13">
        <f>(IF($K87="No",0,VLOOKUP(X$3,LISTS!$M$2:$N$21,2,FALSE)*L87))*VLOOKUP($H87,LISTS!$G$2:$H$10,2,FALSE)</f>
        <v>0</v>
      </c>
      <c r="Y87" s="13">
        <f>(IF($K87="No",0,VLOOKUP(Y$3,LISTS!$M$2:$N$21,2,FALSE)*M87))*VLOOKUP($H87,LISTS!$G$2:$H$10,2,FALSE)</f>
        <v>0</v>
      </c>
      <c r="Z87" s="13">
        <f>(IF($K87="No",0,VLOOKUP(Z$3,LISTS!$M$2:$N$21,2,FALSE)*N87))*VLOOKUP($H87,LISTS!$G$2:$H$10,2,FALSE)</f>
        <v>0</v>
      </c>
      <c r="AA87" s="13">
        <f>(IF($K87="No",0,VLOOKUP(AA$3,LISTS!$M$2:$N$21,2,FALSE)*O87))*VLOOKUP($H87,LISTS!$G$2:$H$10,2,FALSE)</f>
        <v>0</v>
      </c>
      <c r="AB87" s="13">
        <f>(IF($K87="No",0,VLOOKUP(AB$3,LISTS!$M$2:$N$21,2,FALSE)*P87))*VLOOKUP($H87,LISTS!$G$2:$H$10,2,FALSE)</f>
        <v>0</v>
      </c>
      <c r="AC87" s="13">
        <f>(IF($K87="No",0,VLOOKUP(AC$3,LISTS!$M$2:$N$21,2,FALSE)*IF(Q87="YES",1,0)))*VLOOKUP($H87,LISTS!$G$2:$H$10,2,FALSE)</f>
        <v>0</v>
      </c>
      <c r="AD87" s="13">
        <f>(IF($K87="No",0,VLOOKUP(AD$3,LISTS!$M$2:$N$21,2,FALSE)*IF(R87="YES",1,0)))*VLOOKUP($H87,LISTS!$G$2:$H$10,2,FALSE)</f>
        <v>0</v>
      </c>
      <c r="AE87" s="13">
        <f>(IF($K87="No",0,VLOOKUP(AE$3,LISTS!$M$2:$N$21,2,FALSE)*IF(S87="YES",1,0)))*VLOOKUP($H87,LISTS!$G$2:$H$10,2,FALSE)</f>
        <v>0</v>
      </c>
      <c r="AF87" s="13">
        <f>(IF($K87="No",0,VLOOKUP(AF$3,LISTS!$M$2:$N$21,2,FALSE)*IF(T87="YES",1,0)))*VLOOKUP($H87,LISTS!$G$2:$H$10,2,FALSE)</f>
        <v>0</v>
      </c>
      <c r="AG87" s="13">
        <f>(IF($K87="No",0,VLOOKUP(AG$3,LISTS!$M$2:$N$21,2,FALSE)*IF(U87="YES",1,0)))*VLOOKUP($H87,LISTS!$G$2:$H$10,2,FALSE)</f>
        <v>0</v>
      </c>
      <c r="AH87" s="13">
        <f>(IF($K87="No",0,VLOOKUP(AH$3,LISTS!$M$2:$N$21,2,FALSE)*IF(V87="YES",1,0)))*VLOOKUP($H87,LISTS!$G$2:$H$10,2,FALSE)</f>
        <v>0</v>
      </c>
      <c r="AI87" s="29" t="str">
        <f t="shared" si="11"/>
        <v>DNP</v>
      </c>
    </row>
    <row r="88" spans="1:35" x14ac:dyDescent="0.25">
      <c r="A88" s="3">
        <f t="shared" si="8"/>
        <v>2023</v>
      </c>
      <c r="B88" s="11">
        <f t="shared" si="9"/>
        <v>3</v>
      </c>
      <c r="C88" s="11" t="str">
        <f>VLOOKUP($B88,'FIXTURES INPUT'!$A$4:$H$41,2,FALSE)</f>
        <v>Wk03</v>
      </c>
      <c r="D88" s="13" t="str">
        <f>VLOOKUP($B88,'FIXTURES INPUT'!$A$4:$H$41,3,FALSE)</f>
        <v>Sun</v>
      </c>
      <c r="E88" s="14">
        <f>VLOOKUP($B88,'FIXTURES INPUT'!$A$4:$H$41,4,FALSE)</f>
        <v>45046</v>
      </c>
      <c r="F88" s="4" t="str">
        <f>VLOOKUP($B88,'FIXTURES INPUT'!$A$4:$H$41,6,FALSE)</f>
        <v>WSP</v>
      </c>
      <c r="G88" s="13" t="str">
        <f>VLOOKUP($B88,'FIXTURES INPUT'!$A$4:$H$41,7,FALSE)</f>
        <v>Home</v>
      </c>
      <c r="H88" s="13" t="str">
        <f>VLOOKUP($B88,'FIXTURES INPUT'!$A$4:$H$41,8,FALSE)</f>
        <v>Cancelled</v>
      </c>
      <c r="I88" s="13">
        <f t="shared" si="10"/>
        <v>27</v>
      </c>
      <c r="J88" s="4" t="str">
        <f>VLOOKUP($I88,LISTS!$A$2:$B$39,2,FALSE)</f>
        <v>Additional 9</v>
      </c>
      <c r="K88" s="32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X88" s="13">
        <f>(IF($K88="No",0,VLOOKUP(X$3,LISTS!$M$2:$N$21,2,FALSE)*L88))*VLOOKUP($H88,LISTS!$G$2:$H$10,2,FALSE)</f>
        <v>0</v>
      </c>
      <c r="Y88" s="13">
        <f>(IF($K88="No",0,VLOOKUP(Y$3,LISTS!$M$2:$N$21,2,FALSE)*M88))*VLOOKUP($H88,LISTS!$G$2:$H$10,2,FALSE)</f>
        <v>0</v>
      </c>
      <c r="Z88" s="13">
        <f>(IF($K88="No",0,VLOOKUP(Z$3,LISTS!$M$2:$N$21,2,FALSE)*N88))*VLOOKUP($H88,LISTS!$G$2:$H$10,2,FALSE)</f>
        <v>0</v>
      </c>
      <c r="AA88" s="13">
        <f>(IF($K88="No",0,VLOOKUP(AA$3,LISTS!$M$2:$N$21,2,FALSE)*O88))*VLOOKUP($H88,LISTS!$G$2:$H$10,2,FALSE)</f>
        <v>0</v>
      </c>
      <c r="AB88" s="13">
        <f>(IF($K88="No",0,VLOOKUP(AB$3,LISTS!$M$2:$N$21,2,FALSE)*P88))*VLOOKUP($H88,LISTS!$G$2:$H$10,2,FALSE)</f>
        <v>0</v>
      </c>
      <c r="AC88" s="13">
        <f>(IF($K88="No",0,VLOOKUP(AC$3,LISTS!$M$2:$N$21,2,FALSE)*IF(Q88="YES",1,0)))*VLOOKUP($H88,LISTS!$G$2:$H$10,2,FALSE)</f>
        <v>0</v>
      </c>
      <c r="AD88" s="13">
        <f>(IF($K88="No",0,VLOOKUP(AD$3,LISTS!$M$2:$N$21,2,FALSE)*IF(R88="YES",1,0)))*VLOOKUP($H88,LISTS!$G$2:$H$10,2,FALSE)</f>
        <v>0</v>
      </c>
      <c r="AE88" s="13">
        <f>(IF($K88="No",0,VLOOKUP(AE$3,LISTS!$M$2:$N$21,2,FALSE)*IF(S88="YES",1,0)))*VLOOKUP($H88,LISTS!$G$2:$H$10,2,FALSE)</f>
        <v>0</v>
      </c>
      <c r="AF88" s="13">
        <f>(IF($K88="No",0,VLOOKUP(AF$3,LISTS!$M$2:$N$21,2,FALSE)*IF(T88="YES",1,0)))*VLOOKUP($H88,LISTS!$G$2:$H$10,2,FALSE)</f>
        <v>0</v>
      </c>
      <c r="AG88" s="13">
        <f>(IF($K88="No",0,VLOOKUP(AG$3,LISTS!$M$2:$N$21,2,FALSE)*IF(U88="YES",1,0)))*VLOOKUP($H88,LISTS!$G$2:$H$10,2,FALSE)</f>
        <v>0</v>
      </c>
      <c r="AH88" s="13">
        <f>(IF($K88="No",0,VLOOKUP(AH$3,LISTS!$M$2:$N$21,2,FALSE)*IF(V88="YES",1,0)))*VLOOKUP($H88,LISTS!$G$2:$H$10,2,FALSE)</f>
        <v>0</v>
      </c>
      <c r="AI88" s="29" t="str">
        <f t="shared" si="11"/>
        <v>DNP</v>
      </c>
    </row>
    <row r="89" spans="1:35" x14ac:dyDescent="0.25">
      <c r="A89" s="3">
        <f t="shared" si="8"/>
        <v>2023</v>
      </c>
      <c r="B89" s="11">
        <f t="shared" si="9"/>
        <v>3</v>
      </c>
      <c r="C89" s="11" t="str">
        <f>VLOOKUP($B89,'FIXTURES INPUT'!$A$4:$H$41,2,FALSE)</f>
        <v>Wk03</v>
      </c>
      <c r="D89" s="13" t="str">
        <f>VLOOKUP($B89,'FIXTURES INPUT'!$A$4:$H$41,3,FALSE)</f>
        <v>Sun</v>
      </c>
      <c r="E89" s="14">
        <f>VLOOKUP($B89,'FIXTURES INPUT'!$A$4:$H$41,4,FALSE)</f>
        <v>45046</v>
      </c>
      <c r="F89" s="4" t="str">
        <f>VLOOKUP($B89,'FIXTURES INPUT'!$A$4:$H$41,6,FALSE)</f>
        <v>WSP</v>
      </c>
      <c r="G89" s="13" t="str">
        <f>VLOOKUP($B89,'FIXTURES INPUT'!$A$4:$H$41,7,FALSE)</f>
        <v>Home</v>
      </c>
      <c r="H89" s="13" t="str">
        <f>VLOOKUP($B89,'FIXTURES INPUT'!$A$4:$H$41,8,FALSE)</f>
        <v>Cancelled</v>
      </c>
      <c r="I89" s="13">
        <f t="shared" si="10"/>
        <v>28</v>
      </c>
      <c r="J89" s="4" t="str">
        <f>VLOOKUP($I89,LISTS!$A$2:$B$39,2,FALSE)</f>
        <v>Additional 10</v>
      </c>
      <c r="K89" s="32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X89" s="13">
        <f>(IF($K89="No",0,VLOOKUP(X$3,LISTS!$M$2:$N$21,2,FALSE)*L89))*VLOOKUP($H89,LISTS!$G$2:$H$10,2,FALSE)</f>
        <v>0</v>
      </c>
      <c r="Y89" s="13">
        <f>(IF($K89="No",0,VLOOKUP(Y$3,LISTS!$M$2:$N$21,2,FALSE)*M89))*VLOOKUP($H89,LISTS!$G$2:$H$10,2,FALSE)</f>
        <v>0</v>
      </c>
      <c r="Z89" s="13">
        <f>(IF($K89="No",0,VLOOKUP(Z$3,LISTS!$M$2:$N$21,2,FALSE)*N89))*VLOOKUP($H89,LISTS!$G$2:$H$10,2,FALSE)</f>
        <v>0</v>
      </c>
      <c r="AA89" s="13">
        <f>(IF($K89="No",0,VLOOKUP(AA$3,LISTS!$M$2:$N$21,2,FALSE)*O89))*VLOOKUP($H89,LISTS!$G$2:$H$10,2,FALSE)</f>
        <v>0</v>
      </c>
      <c r="AB89" s="13">
        <f>(IF($K89="No",0,VLOOKUP(AB$3,LISTS!$M$2:$N$21,2,FALSE)*P89))*VLOOKUP($H89,LISTS!$G$2:$H$10,2,FALSE)</f>
        <v>0</v>
      </c>
      <c r="AC89" s="13">
        <f>(IF($K89="No",0,VLOOKUP(AC$3,LISTS!$M$2:$N$21,2,FALSE)*IF(Q89="YES",1,0)))*VLOOKUP($H89,LISTS!$G$2:$H$10,2,FALSE)</f>
        <v>0</v>
      </c>
      <c r="AD89" s="13">
        <f>(IF($K89="No",0,VLOOKUP(AD$3,LISTS!$M$2:$N$21,2,FALSE)*IF(R89="YES",1,0)))*VLOOKUP($H89,LISTS!$G$2:$H$10,2,FALSE)</f>
        <v>0</v>
      </c>
      <c r="AE89" s="13">
        <f>(IF($K89="No",0,VLOOKUP(AE$3,LISTS!$M$2:$N$21,2,FALSE)*IF(S89="YES",1,0)))*VLOOKUP($H89,LISTS!$G$2:$H$10,2,FALSE)</f>
        <v>0</v>
      </c>
      <c r="AF89" s="13">
        <f>(IF($K89="No",0,VLOOKUP(AF$3,LISTS!$M$2:$N$21,2,FALSE)*IF(T89="YES",1,0)))*VLOOKUP($H89,LISTS!$G$2:$H$10,2,FALSE)</f>
        <v>0</v>
      </c>
      <c r="AG89" s="13">
        <f>(IF($K89="No",0,VLOOKUP(AG$3,LISTS!$M$2:$N$21,2,FALSE)*IF(U89="YES",1,0)))*VLOOKUP($H89,LISTS!$G$2:$H$10,2,FALSE)</f>
        <v>0</v>
      </c>
      <c r="AH89" s="13">
        <f>(IF($K89="No",0,VLOOKUP(AH$3,LISTS!$M$2:$N$21,2,FALSE)*IF(V89="YES",1,0)))*VLOOKUP($H89,LISTS!$G$2:$H$10,2,FALSE)</f>
        <v>0</v>
      </c>
      <c r="AI89" s="29" t="str">
        <f t="shared" si="11"/>
        <v>DNP</v>
      </c>
    </row>
    <row r="90" spans="1:35" ht="15.75" thickBot="1" x14ac:dyDescent="0.3">
      <c r="A90" s="6">
        <f t="shared" si="8"/>
        <v>2023</v>
      </c>
      <c r="B90" s="15">
        <f t="shared" si="9"/>
        <v>3</v>
      </c>
      <c r="C90" s="15" t="str">
        <f>VLOOKUP($B90,'FIXTURES INPUT'!$A$4:$H$41,2,FALSE)</f>
        <v>Wk03</v>
      </c>
      <c r="D90" s="15" t="str">
        <f>VLOOKUP($B90,'FIXTURES INPUT'!$A$4:$H$41,3,FALSE)</f>
        <v>Sun</v>
      </c>
      <c r="E90" s="16">
        <f>VLOOKUP($B90,'FIXTURES INPUT'!$A$4:$H$41,4,FALSE)</f>
        <v>45046</v>
      </c>
      <c r="F90" s="6" t="str">
        <f>VLOOKUP($B90,'FIXTURES INPUT'!$A$4:$H$41,6,FALSE)</f>
        <v>WSP</v>
      </c>
      <c r="G90" s="15" t="str">
        <f>VLOOKUP($B90,'FIXTURES INPUT'!$A$4:$H$41,7,FALSE)</f>
        <v>Home</v>
      </c>
      <c r="H90" s="15" t="str">
        <f>VLOOKUP($B90,'FIXTURES INPUT'!$A$4:$H$41,8,FALSE)</f>
        <v>Cancelled</v>
      </c>
      <c r="I90" s="15">
        <f t="shared" si="10"/>
        <v>29</v>
      </c>
      <c r="J90" s="6" t="str">
        <f>VLOOKUP($I90,LISTS!$A$2:$B$39,2,FALSE)</f>
        <v>Additional 11</v>
      </c>
      <c r="K90" s="33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X90" s="15">
        <f>(IF($K90="No",0,VLOOKUP(X$3,LISTS!$M$2:$N$21,2,FALSE)*L90))*VLOOKUP($H90,LISTS!$G$2:$H$10,2,FALSE)</f>
        <v>0</v>
      </c>
      <c r="Y90" s="15">
        <f>(IF($K90="No",0,VLOOKUP(Y$3,LISTS!$M$2:$N$21,2,FALSE)*M90))*VLOOKUP($H90,LISTS!$G$2:$H$10,2,FALSE)</f>
        <v>0</v>
      </c>
      <c r="Z90" s="15">
        <f>(IF($K90="No",0,VLOOKUP(Z$3,LISTS!$M$2:$N$21,2,FALSE)*N90))*VLOOKUP($H90,LISTS!$G$2:$H$10,2,FALSE)</f>
        <v>0</v>
      </c>
      <c r="AA90" s="15">
        <f>(IF($K90="No",0,VLOOKUP(AA$3,LISTS!$M$2:$N$21,2,FALSE)*O90))*VLOOKUP($H90,LISTS!$G$2:$H$10,2,FALSE)</f>
        <v>0</v>
      </c>
      <c r="AB90" s="15">
        <f>(IF($K90="No",0,VLOOKUP(AB$3,LISTS!$M$2:$N$21,2,FALSE)*P90))*VLOOKUP($H90,LISTS!$G$2:$H$10,2,FALSE)</f>
        <v>0</v>
      </c>
      <c r="AC90" s="15">
        <f>(IF($K90="No",0,VLOOKUP(AC$3,LISTS!$M$2:$N$21,2,FALSE)*IF(Q90="YES",1,0)))*VLOOKUP($H90,LISTS!$G$2:$H$10,2,FALSE)</f>
        <v>0</v>
      </c>
      <c r="AD90" s="15">
        <f>(IF($K90="No",0,VLOOKUP(AD$3,LISTS!$M$2:$N$21,2,FALSE)*IF(R90="YES",1,0)))*VLOOKUP($H90,LISTS!$G$2:$H$10,2,FALSE)</f>
        <v>0</v>
      </c>
      <c r="AE90" s="15">
        <f>(IF($K90="No",0,VLOOKUP(AE$3,LISTS!$M$2:$N$21,2,FALSE)*IF(S90="YES",1,0)))*VLOOKUP($H90,LISTS!$G$2:$H$10,2,FALSE)</f>
        <v>0</v>
      </c>
      <c r="AF90" s="15">
        <f>(IF($K90="No",0,VLOOKUP(AF$3,LISTS!$M$2:$N$21,2,FALSE)*IF(T90="YES",1,0)))*VLOOKUP($H90,LISTS!$G$2:$H$10,2,FALSE)</f>
        <v>0</v>
      </c>
      <c r="AG90" s="15">
        <f>(IF($K90="No",0,VLOOKUP(AG$3,LISTS!$M$2:$N$21,2,FALSE)*IF(U90="YES",1,0)))*VLOOKUP($H90,LISTS!$G$2:$H$10,2,FALSE)</f>
        <v>0</v>
      </c>
      <c r="AH90" s="15">
        <f>(IF($K90="No",0,VLOOKUP(AH$3,LISTS!$M$2:$N$21,2,FALSE)*IF(V90="YES",1,0)))*VLOOKUP($H90,LISTS!$G$2:$H$10,2,FALSE)</f>
        <v>0</v>
      </c>
      <c r="AI90" s="30" t="str">
        <f t="shared" si="11"/>
        <v>DNP</v>
      </c>
    </row>
    <row r="91" spans="1:35" ht="15.75" thickTop="1" x14ac:dyDescent="0.25">
      <c r="A91" s="3">
        <v>2022</v>
      </c>
      <c r="B91" s="11">
        <f t="shared" ref="B91" si="12">B62+1</f>
        <v>4</v>
      </c>
      <c r="C91" s="11" t="str">
        <f>VLOOKUP($B91,'FIXTURES INPUT'!$A$4:$H$41,2,FALSE)</f>
        <v>Wk04</v>
      </c>
      <c r="D91" s="11" t="str">
        <f>VLOOKUP($B91,'FIXTURES INPUT'!$A$4:$H$41,3,FALSE)</f>
        <v>Sun</v>
      </c>
      <c r="E91" s="12">
        <f>VLOOKUP($B91,'FIXTURES INPUT'!$A$4:$H$41,4,FALSE)</f>
        <v>45053</v>
      </c>
      <c r="F91" s="3" t="str">
        <f>VLOOKUP($B91,'FIXTURES INPUT'!$A$4:$H$41,6,FALSE)</f>
        <v>Dedham</v>
      </c>
      <c r="G91" s="11" t="str">
        <f>VLOOKUP($B91,'FIXTURES INPUT'!$A$4:$H$41,7,FALSE)</f>
        <v>Home</v>
      </c>
      <c r="H91" s="11" t="str">
        <f>VLOOKUP($B91,'FIXTURES INPUT'!$A$4:$H$41,8,FALSE)</f>
        <v>Cancelled</v>
      </c>
      <c r="I91" s="11">
        <v>1</v>
      </c>
      <c r="J91" s="3" t="str">
        <f>VLOOKUP($I91,LISTS!$A$2:$B$39,2,FALSE)</f>
        <v>Logan</v>
      </c>
      <c r="K91" s="31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X91" s="11">
        <f>(IF($K91="No",0,VLOOKUP(X$3,LISTS!$M$2:$N$21,2,FALSE)*L91))*VLOOKUP($H91,LISTS!$G$2:$H$10,2,FALSE)</f>
        <v>0</v>
      </c>
      <c r="Y91" s="11">
        <f>(IF($K91="No",0,VLOOKUP(Y$3,LISTS!$M$2:$N$21,2,FALSE)*M91))*VLOOKUP($H91,LISTS!$G$2:$H$10,2,FALSE)</f>
        <v>0</v>
      </c>
      <c r="Z91" s="11">
        <f>(IF($K91="No",0,VLOOKUP(Z$3,LISTS!$M$2:$N$21,2,FALSE)*N91))*VLOOKUP($H91,LISTS!$G$2:$H$10,2,FALSE)</f>
        <v>0</v>
      </c>
      <c r="AA91" s="11">
        <f>(IF($K91="No",0,VLOOKUP(AA$3,LISTS!$M$2:$N$21,2,FALSE)*O91))*VLOOKUP($H91,LISTS!$G$2:$H$10,2,FALSE)</f>
        <v>0</v>
      </c>
      <c r="AB91" s="11">
        <f>(IF($K91="No",0,VLOOKUP(AB$3,LISTS!$M$2:$N$21,2,FALSE)*P91))*VLOOKUP($H91,LISTS!$G$2:$H$10,2,FALSE)</f>
        <v>0</v>
      </c>
      <c r="AC91" s="11">
        <f>(IF($K91="No",0,VLOOKUP(AC$3,LISTS!$M$2:$N$21,2,FALSE)*IF(Q91="YES",1,0)))*VLOOKUP($H91,LISTS!$G$2:$H$10,2,FALSE)</f>
        <v>0</v>
      </c>
      <c r="AD91" s="11">
        <f>(IF($K91="No",0,VLOOKUP(AD$3,LISTS!$M$2:$N$21,2,FALSE)*IF(R91="YES",1,0)))*VLOOKUP($H91,LISTS!$G$2:$H$10,2,FALSE)</f>
        <v>0</v>
      </c>
      <c r="AE91" s="11">
        <f>(IF($K91="No",0,VLOOKUP(AE$3,LISTS!$M$2:$N$21,2,FALSE)*IF(S91="YES",1,0)))*VLOOKUP($H91,LISTS!$G$2:$H$10,2,FALSE)</f>
        <v>0</v>
      </c>
      <c r="AF91" s="11">
        <f>(IF($K91="No",0,VLOOKUP(AF$3,LISTS!$M$2:$N$21,2,FALSE)*IF(T91="YES",1,0)))*VLOOKUP($H91,LISTS!$G$2:$H$10,2,FALSE)</f>
        <v>0</v>
      </c>
      <c r="AG91" s="11">
        <f>(IF($K91="No",0,VLOOKUP(AG$3,LISTS!$M$2:$N$21,2,FALSE)*IF(U91="YES",1,0)))*VLOOKUP($H91,LISTS!$G$2:$H$10,2,FALSE)</f>
        <v>0</v>
      </c>
      <c r="AH91" s="11">
        <f>(IF($K91="No",0,VLOOKUP(AH$3,LISTS!$M$2:$N$21,2,FALSE)*IF(V91="YES",1,0)))*VLOOKUP($H91,LISTS!$G$2:$H$10,2,FALSE)</f>
        <v>0</v>
      </c>
      <c r="AI91" s="28" t="str">
        <f t="shared" si="11"/>
        <v>DNP</v>
      </c>
    </row>
    <row r="92" spans="1:35" x14ac:dyDescent="0.25">
      <c r="A92" s="3">
        <f t="shared" ref="A92" si="13">$A$4</f>
        <v>2023</v>
      </c>
      <c r="B92" s="11">
        <f t="shared" ref="B92" si="14">B91</f>
        <v>4</v>
      </c>
      <c r="C92" s="11" t="str">
        <f>VLOOKUP($B92,'FIXTURES INPUT'!$A$4:$H$41,2,FALSE)</f>
        <v>Wk04</v>
      </c>
      <c r="D92" s="13" t="str">
        <f>VLOOKUP($B92,'FIXTURES INPUT'!$A$4:$H$41,3,FALSE)</f>
        <v>Sun</v>
      </c>
      <c r="E92" s="14">
        <f>VLOOKUP($B92,'FIXTURES INPUT'!$A$4:$H$41,4,FALSE)</f>
        <v>45053</v>
      </c>
      <c r="F92" s="4" t="str">
        <f>VLOOKUP($B92,'FIXTURES INPUT'!$A$4:$H$41,6,FALSE)</f>
        <v>Dedham</v>
      </c>
      <c r="G92" s="13" t="str">
        <f>VLOOKUP($B92,'FIXTURES INPUT'!$A$4:$H$41,7,FALSE)</f>
        <v>Home</v>
      </c>
      <c r="H92" s="13" t="str">
        <f>VLOOKUP($B92,'FIXTURES INPUT'!$A$4:$H$41,8,FALSE)</f>
        <v>Cancelled</v>
      </c>
      <c r="I92" s="13">
        <v>2</v>
      </c>
      <c r="J92" s="4" t="str">
        <f>VLOOKUP($I92,LISTS!$A$2:$B$39,2,FALSE)</f>
        <v>Tris</v>
      </c>
      <c r="K92" s="32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X92" s="13">
        <f>(IF($K92="No",0,VLOOKUP(X$3,LISTS!$M$2:$N$21,2,FALSE)*L92))*VLOOKUP($H92,LISTS!$G$2:$H$10,2,FALSE)</f>
        <v>0</v>
      </c>
      <c r="Y92" s="13">
        <f>(IF($K92="No",0,VLOOKUP(Y$3,LISTS!$M$2:$N$21,2,FALSE)*M92))*VLOOKUP($H92,LISTS!$G$2:$H$10,2,FALSE)</f>
        <v>0</v>
      </c>
      <c r="Z92" s="13">
        <f>(IF($K92="No",0,VLOOKUP(Z$3,LISTS!$M$2:$N$21,2,FALSE)*N92))*VLOOKUP($H92,LISTS!$G$2:$H$10,2,FALSE)</f>
        <v>0</v>
      </c>
      <c r="AA92" s="13">
        <f>(IF($K92="No",0,VLOOKUP(AA$3,LISTS!$M$2:$N$21,2,FALSE)*O92))*VLOOKUP($H92,LISTS!$G$2:$H$10,2,FALSE)</f>
        <v>0</v>
      </c>
      <c r="AB92" s="13">
        <f>(IF($K92="No",0,VLOOKUP(AB$3,LISTS!$M$2:$N$21,2,FALSE)*P92))*VLOOKUP($H92,LISTS!$G$2:$H$10,2,FALSE)</f>
        <v>0</v>
      </c>
      <c r="AC92" s="13">
        <f>(IF($K92="No",0,VLOOKUP(AC$3,LISTS!$M$2:$N$21,2,FALSE)*IF(Q92="YES",1,0)))*VLOOKUP($H92,LISTS!$G$2:$H$10,2,FALSE)</f>
        <v>0</v>
      </c>
      <c r="AD92" s="13">
        <f>(IF($K92="No",0,VLOOKUP(AD$3,LISTS!$M$2:$N$21,2,FALSE)*IF(R92="YES",1,0)))*VLOOKUP($H92,LISTS!$G$2:$H$10,2,FALSE)</f>
        <v>0</v>
      </c>
      <c r="AE92" s="13">
        <f>(IF($K92="No",0,VLOOKUP(AE$3,LISTS!$M$2:$N$21,2,FALSE)*IF(S92="YES",1,0)))*VLOOKUP($H92,LISTS!$G$2:$H$10,2,FALSE)</f>
        <v>0</v>
      </c>
      <c r="AF92" s="13">
        <f>(IF($K92="No",0,VLOOKUP(AF$3,LISTS!$M$2:$N$21,2,FALSE)*IF(T92="YES",1,0)))*VLOOKUP($H92,LISTS!$G$2:$H$10,2,FALSE)</f>
        <v>0</v>
      </c>
      <c r="AG92" s="13">
        <f>(IF($K92="No",0,VLOOKUP(AG$3,LISTS!$M$2:$N$21,2,FALSE)*IF(U92="YES",1,0)))*VLOOKUP($H92,LISTS!$G$2:$H$10,2,FALSE)</f>
        <v>0</v>
      </c>
      <c r="AH92" s="13">
        <f>(IF($K92="No",0,VLOOKUP(AH$3,LISTS!$M$2:$N$21,2,FALSE)*IF(V92="YES",1,0)))*VLOOKUP($H92,LISTS!$G$2:$H$10,2,FALSE)</f>
        <v>0</v>
      </c>
      <c r="AI92" s="29" t="str">
        <f t="shared" si="11"/>
        <v>DNP</v>
      </c>
    </row>
    <row r="93" spans="1:35" x14ac:dyDescent="0.25">
      <c r="A93" s="3">
        <f t="shared" si="8"/>
        <v>2023</v>
      </c>
      <c r="B93" s="11">
        <f t="shared" si="9"/>
        <v>4</v>
      </c>
      <c r="C93" s="11" t="str">
        <f>VLOOKUP($B93,'FIXTURES INPUT'!$A$4:$H$41,2,FALSE)</f>
        <v>Wk04</v>
      </c>
      <c r="D93" s="13" t="str">
        <f>VLOOKUP($B93,'FIXTURES INPUT'!$A$4:$H$41,3,FALSE)</f>
        <v>Sun</v>
      </c>
      <c r="E93" s="14">
        <f>VLOOKUP($B93,'FIXTURES INPUT'!$A$4:$H$41,4,FALSE)</f>
        <v>45053</v>
      </c>
      <c r="F93" s="4" t="str">
        <f>VLOOKUP($B93,'FIXTURES INPUT'!$A$4:$H$41,6,FALSE)</f>
        <v>Dedham</v>
      </c>
      <c r="G93" s="13" t="str">
        <f>VLOOKUP($B93,'FIXTURES INPUT'!$A$4:$H$41,7,FALSE)</f>
        <v>Home</v>
      </c>
      <c r="H93" s="13" t="str">
        <f>VLOOKUP($B93,'FIXTURES INPUT'!$A$4:$H$41,8,FALSE)</f>
        <v>Cancelled</v>
      </c>
      <c r="I93" s="13">
        <v>3</v>
      </c>
      <c r="J93" s="4" t="str">
        <f>VLOOKUP($I93,LISTS!$A$2:$B$39,2,FALSE)</f>
        <v>Jepson</v>
      </c>
      <c r="K93" s="32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X93" s="13">
        <f>(IF($K93="No",0,VLOOKUP(X$3,LISTS!$M$2:$N$21,2,FALSE)*L93))*VLOOKUP($H93,LISTS!$G$2:$H$10,2,FALSE)</f>
        <v>0</v>
      </c>
      <c r="Y93" s="13">
        <f>(IF($K93="No",0,VLOOKUP(Y$3,LISTS!$M$2:$N$21,2,FALSE)*M93))*VLOOKUP($H93,LISTS!$G$2:$H$10,2,FALSE)</f>
        <v>0</v>
      </c>
      <c r="Z93" s="13">
        <f>(IF($K93="No",0,VLOOKUP(Z$3,LISTS!$M$2:$N$21,2,FALSE)*N93))*VLOOKUP($H93,LISTS!$G$2:$H$10,2,FALSE)</f>
        <v>0</v>
      </c>
      <c r="AA93" s="13">
        <f>(IF($K93="No",0,VLOOKUP(AA$3,LISTS!$M$2:$N$21,2,FALSE)*O93))*VLOOKUP($H93,LISTS!$G$2:$H$10,2,FALSE)</f>
        <v>0</v>
      </c>
      <c r="AB93" s="13">
        <f>(IF($K93="No",0,VLOOKUP(AB$3,LISTS!$M$2:$N$21,2,FALSE)*P93))*VLOOKUP($H93,LISTS!$G$2:$H$10,2,FALSE)</f>
        <v>0</v>
      </c>
      <c r="AC93" s="13">
        <f>(IF($K93="No",0,VLOOKUP(AC$3,LISTS!$M$2:$N$21,2,FALSE)*IF(Q93="YES",1,0)))*VLOOKUP($H93,LISTS!$G$2:$H$10,2,FALSE)</f>
        <v>0</v>
      </c>
      <c r="AD93" s="13">
        <f>(IF($K93="No",0,VLOOKUP(AD$3,LISTS!$M$2:$N$21,2,FALSE)*IF(R93="YES",1,0)))*VLOOKUP($H93,LISTS!$G$2:$H$10,2,FALSE)</f>
        <v>0</v>
      </c>
      <c r="AE93" s="13">
        <f>(IF($K93="No",0,VLOOKUP(AE$3,LISTS!$M$2:$N$21,2,FALSE)*IF(S93="YES",1,0)))*VLOOKUP($H93,LISTS!$G$2:$H$10,2,FALSE)</f>
        <v>0</v>
      </c>
      <c r="AF93" s="13">
        <f>(IF($K93="No",0,VLOOKUP(AF$3,LISTS!$M$2:$N$21,2,FALSE)*IF(T93="YES",1,0)))*VLOOKUP($H93,LISTS!$G$2:$H$10,2,FALSE)</f>
        <v>0</v>
      </c>
      <c r="AG93" s="13">
        <f>(IF($K93="No",0,VLOOKUP(AG$3,LISTS!$M$2:$N$21,2,FALSE)*IF(U93="YES",1,0)))*VLOOKUP($H93,LISTS!$G$2:$H$10,2,FALSE)</f>
        <v>0</v>
      </c>
      <c r="AH93" s="13">
        <f>(IF($K93="No",0,VLOOKUP(AH$3,LISTS!$M$2:$N$21,2,FALSE)*IF(V93="YES",1,0)))*VLOOKUP($H93,LISTS!$G$2:$H$10,2,FALSE)</f>
        <v>0</v>
      </c>
      <c r="AI93" s="29" t="str">
        <f t="shared" si="11"/>
        <v>DNP</v>
      </c>
    </row>
    <row r="94" spans="1:35" x14ac:dyDescent="0.25">
      <c r="A94" s="3">
        <f t="shared" si="8"/>
        <v>2023</v>
      </c>
      <c r="B94" s="11">
        <f t="shared" si="9"/>
        <v>4</v>
      </c>
      <c r="C94" s="11" t="str">
        <f>VLOOKUP($B94,'FIXTURES INPUT'!$A$4:$H$41,2,FALSE)</f>
        <v>Wk04</v>
      </c>
      <c r="D94" s="13" t="str">
        <f>VLOOKUP($B94,'FIXTURES INPUT'!$A$4:$H$41,3,FALSE)</f>
        <v>Sun</v>
      </c>
      <c r="E94" s="14">
        <f>VLOOKUP($B94,'FIXTURES INPUT'!$A$4:$H$41,4,FALSE)</f>
        <v>45053</v>
      </c>
      <c r="F94" s="4" t="str">
        <f>VLOOKUP($B94,'FIXTURES INPUT'!$A$4:$H$41,6,FALSE)</f>
        <v>Dedham</v>
      </c>
      <c r="G94" s="13" t="str">
        <f>VLOOKUP($B94,'FIXTURES INPUT'!$A$4:$H$41,7,FALSE)</f>
        <v>Home</v>
      </c>
      <c r="H94" s="13" t="str">
        <f>VLOOKUP($B94,'FIXTURES INPUT'!$A$4:$H$41,8,FALSE)</f>
        <v>Cancelled</v>
      </c>
      <c r="I94" s="13">
        <v>4</v>
      </c>
      <c r="J94" s="4" t="str">
        <f>VLOOKUP($I94,LISTS!$A$2:$B$39,2,FALSE)</f>
        <v>Wellsy</v>
      </c>
      <c r="K94" s="32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X94" s="13">
        <f>(IF($K94="No",0,VLOOKUP(X$3,LISTS!$M$2:$N$21,2,FALSE)*L94))*VLOOKUP($H94,LISTS!$G$2:$H$10,2,FALSE)</f>
        <v>0</v>
      </c>
      <c r="Y94" s="13">
        <f>(IF($K94="No",0,VLOOKUP(Y$3,LISTS!$M$2:$N$21,2,FALSE)*M94))*VLOOKUP($H94,LISTS!$G$2:$H$10,2,FALSE)</f>
        <v>0</v>
      </c>
      <c r="Z94" s="13">
        <f>(IF($K94="No",0,VLOOKUP(Z$3,LISTS!$M$2:$N$21,2,FALSE)*N94))*VLOOKUP($H94,LISTS!$G$2:$H$10,2,FALSE)</f>
        <v>0</v>
      </c>
      <c r="AA94" s="13">
        <f>(IF($K94="No",0,VLOOKUP(AA$3,LISTS!$M$2:$N$21,2,FALSE)*O94))*VLOOKUP($H94,LISTS!$G$2:$H$10,2,FALSE)</f>
        <v>0</v>
      </c>
      <c r="AB94" s="13">
        <f>(IF($K94="No",0,VLOOKUP(AB$3,LISTS!$M$2:$N$21,2,FALSE)*P94))*VLOOKUP($H94,LISTS!$G$2:$H$10,2,FALSE)</f>
        <v>0</v>
      </c>
      <c r="AC94" s="13">
        <f>(IF($K94="No",0,VLOOKUP(AC$3,LISTS!$M$2:$N$21,2,FALSE)*IF(Q94="YES",1,0)))*VLOOKUP($H94,LISTS!$G$2:$H$10,2,FALSE)</f>
        <v>0</v>
      </c>
      <c r="AD94" s="13">
        <f>(IF($K94="No",0,VLOOKUP(AD$3,LISTS!$M$2:$N$21,2,FALSE)*IF(R94="YES",1,0)))*VLOOKUP($H94,LISTS!$G$2:$H$10,2,FALSE)</f>
        <v>0</v>
      </c>
      <c r="AE94" s="13">
        <f>(IF($K94="No",0,VLOOKUP(AE$3,LISTS!$M$2:$N$21,2,FALSE)*IF(S94="YES",1,0)))*VLOOKUP($H94,LISTS!$G$2:$H$10,2,FALSE)</f>
        <v>0</v>
      </c>
      <c r="AF94" s="13">
        <f>(IF($K94="No",0,VLOOKUP(AF$3,LISTS!$M$2:$N$21,2,FALSE)*IF(T94="YES",1,0)))*VLOOKUP($H94,LISTS!$G$2:$H$10,2,FALSE)</f>
        <v>0</v>
      </c>
      <c r="AG94" s="13">
        <f>(IF($K94="No",0,VLOOKUP(AG$3,LISTS!$M$2:$N$21,2,FALSE)*IF(U94="YES",1,0)))*VLOOKUP($H94,LISTS!$G$2:$H$10,2,FALSE)</f>
        <v>0</v>
      </c>
      <c r="AH94" s="13">
        <f>(IF($K94="No",0,VLOOKUP(AH$3,LISTS!$M$2:$N$21,2,FALSE)*IF(V94="YES",1,0)))*VLOOKUP($H94,LISTS!$G$2:$H$10,2,FALSE)</f>
        <v>0</v>
      </c>
      <c r="AI94" s="29" t="str">
        <f t="shared" si="11"/>
        <v>DNP</v>
      </c>
    </row>
    <row r="95" spans="1:35" x14ac:dyDescent="0.25">
      <c r="A95" s="3">
        <f t="shared" si="8"/>
        <v>2023</v>
      </c>
      <c r="B95" s="11">
        <f t="shared" si="9"/>
        <v>4</v>
      </c>
      <c r="C95" s="11" t="str">
        <f>VLOOKUP($B95,'FIXTURES INPUT'!$A$4:$H$41,2,FALSE)</f>
        <v>Wk04</v>
      </c>
      <c r="D95" s="13" t="str">
        <f>VLOOKUP($B95,'FIXTURES INPUT'!$A$4:$H$41,3,FALSE)</f>
        <v>Sun</v>
      </c>
      <c r="E95" s="14">
        <f>VLOOKUP($B95,'FIXTURES INPUT'!$A$4:$H$41,4,FALSE)</f>
        <v>45053</v>
      </c>
      <c r="F95" s="4" t="str">
        <f>VLOOKUP($B95,'FIXTURES INPUT'!$A$4:$H$41,6,FALSE)</f>
        <v>Dedham</v>
      </c>
      <c r="G95" s="13" t="str">
        <f>VLOOKUP($B95,'FIXTURES INPUT'!$A$4:$H$41,7,FALSE)</f>
        <v>Home</v>
      </c>
      <c r="H95" s="13" t="str">
        <f>VLOOKUP($B95,'FIXTURES INPUT'!$A$4:$H$41,8,FALSE)</f>
        <v>Cancelled</v>
      </c>
      <c r="I95" s="13">
        <v>5</v>
      </c>
      <c r="J95" s="4" t="str">
        <f>VLOOKUP($I95,LISTS!$A$2:$B$39,2,FALSE)</f>
        <v>Cal</v>
      </c>
      <c r="K95" s="32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X95" s="13">
        <f>(IF($K95="No",0,VLOOKUP(X$3,LISTS!$M$2:$N$21,2,FALSE)*L95))*VLOOKUP($H95,LISTS!$G$2:$H$10,2,FALSE)</f>
        <v>0</v>
      </c>
      <c r="Y95" s="13">
        <f>(IF($K95="No",0,VLOOKUP(Y$3,LISTS!$M$2:$N$21,2,FALSE)*M95))*VLOOKUP($H95,LISTS!$G$2:$H$10,2,FALSE)</f>
        <v>0</v>
      </c>
      <c r="Z95" s="13">
        <f>(IF($K95="No",0,VLOOKUP(Z$3,LISTS!$M$2:$N$21,2,FALSE)*N95))*VLOOKUP($H95,LISTS!$G$2:$H$10,2,FALSE)</f>
        <v>0</v>
      </c>
      <c r="AA95" s="13">
        <f>(IF($K95="No",0,VLOOKUP(AA$3,LISTS!$M$2:$N$21,2,FALSE)*O95))*VLOOKUP($H95,LISTS!$G$2:$H$10,2,FALSE)</f>
        <v>0</v>
      </c>
      <c r="AB95" s="13">
        <f>(IF($K95="No",0,VLOOKUP(AB$3,LISTS!$M$2:$N$21,2,FALSE)*P95))*VLOOKUP($H95,LISTS!$G$2:$H$10,2,FALSE)</f>
        <v>0</v>
      </c>
      <c r="AC95" s="13">
        <f>(IF($K95="No",0,VLOOKUP(AC$3,LISTS!$M$2:$N$21,2,FALSE)*IF(Q95="YES",1,0)))*VLOOKUP($H95,LISTS!$G$2:$H$10,2,FALSE)</f>
        <v>0</v>
      </c>
      <c r="AD95" s="13">
        <f>(IF($K95="No",0,VLOOKUP(AD$3,LISTS!$M$2:$N$21,2,FALSE)*IF(R95="YES",1,0)))*VLOOKUP($H95,LISTS!$G$2:$H$10,2,FALSE)</f>
        <v>0</v>
      </c>
      <c r="AE95" s="13">
        <f>(IF($K95="No",0,VLOOKUP(AE$3,LISTS!$M$2:$N$21,2,FALSE)*IF(S95="YES",1,0)))*VLOOKUP($H95,LISTS!$G$2:$H$10,2,FALSE)</f>
        <v>0</v>
      </c>
      <c r="AF95" s="13">
        <f>(IF($K95="No",0,VLOOKUP(AF$3,LISTS!$M$2:$N$21,2,FALSE)*IF(T95="YES",1,0)))*VLOOKUP($H95,LISTS!$G$2:$H$10,2,FALSE)</f>
        <v>0</v>
      </c>
      <c r="AG95" s="13">
        <f>(IF($K95="No",0,VLOOKUP(AG$3,LISTS!$M$2:$N$21,2,FALSE)*IF(U95="YES",1,0)))*VLOOKUP($H95,LISTS!$G$2:$H$10,2,FALSE)</f>
        <v>0</v>
      </c>
      <c r="AH95" s="13">
        <f>(IF($K95="No",0,VLOOKUP(AH$3,LISTS!$M$2:$N$21,2,FALSE)*IF(V95="YES",1,0)))*VLOOKUP($H95,LISTS!$G$2:$H$10,2,FALSE)</f>
        <v>0</v>
      </c>
      <c r="AI95" s="29" t="str">
        <f t="shared" si="11"/>
        <v>DNP</v>
      </c>
    </row>
    <row r="96" spans="1:35" x14ac:dyDescent="0.25">
      <c r="A96" s="3">
        <f t="shared" si="8"/>
        <v>2023</v>
      </c>
      <c r="B96" s="11">
        <f t="shared" si="9"/>
        <v>4</v>
      </c>
      <c r="C96" s="11" t="str">
        <f>VLOOKUP($B96,'FIXTURES INPUT'!$A$4:$H$41,2,FALSE)</f>
        <v>Wk04</v>
      </c>
      <c r="D96" s="13" t="str">
        <f>VLOOKUP($B96,'FIXTURES INPUT'!$A$4:$H$41,3,FALSE)</f>
        <v>Sun</v>
      </c>
      <c r="E96" s="14">
        <f>VLOOKUP($B96,'FIXTURES INPUT'!$A$4:$H$41,4,FALSE)</f>
        <v>45053</v>
      </c>
      <c r="F96" s="4" t="str">
        <f>VLOOKUP($B96,'FIXTURES INPUT'!$A$4:$H$41,6,FALSE)</f>
        <v>Dedham</v>
      </c>
      <c r="G96" s="13" t="str">
        <f>VLOOKUP($B96,'FIXTURES INPUT'!$A$4:$H$41,7,FALSE)</f>
        <v>Home</v>
      </c>
      <c r="H96" s="13" t="str">
        <f>VLOOKUP($B96,'FIXTURES INPUT'!$A$4:$H$41,8,FALSE)</f>
        <v>Cancelled</v>
      </c>
      <c r="I96" s="13">
        <v>6</v>
      </c>
      <c r="J96" s="4" t="str">
        <f>VLOOKUP($I96,LISTS!$A$2:$B$39,2,FALSE)</f>
        <v>Weavers</v>
      </c>
      <c r="K96" s="32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X96" s="13">
        <f>(IF($K96="No",0,VLOOKUP(X$3,LISTS!$M$2:$N$21,2,FALSE)*L96))*VLOOKUP($H96,LISTS!$G$2:$H$10,2,FALSE)</f>
        <v>0</v>
      </c>
      <c r="Y96" s="13">
        <f>(IF($K96="No",0,VLOOKUP(Y$3,LISTS!$M$2:$N$21,2,FALSE)*M96))*VLOOKUP($H96,LISTS!$G$2:$H$10,2,FALSE)</f>
        <v>0</v>
      </c>
      <c r="Z96" s="13">
        <f>(IF($K96="No",0,VLOOKUP(Z$3,LISTS!$M$2:$N$21,2,FALSE)*N96))*VLOOKUP($H96,LISTS!$G$2:$H$10,2,FALSE)</f>
        <v>0</v>
      </c>
      <c r="AA96" s="13">
        <f>(IF($K96="No",0,VLOOKUP(AA$3,LISTS!$M$2:$N$21,2,FALSE)*O96))*VLOOKUP($H96,LISTS!$G$2:$H$10,2,FALSE)</f>
        <v>0</v>
      </c>
      <c r="AB96" s="13">
        <f>(IF($K96="No",0,VLOOKUP(AB$3,LISTS!$M$2:$N$21,2,FALSE)*P96))*VLOOKUP($H96,LISTS!$G$2:$H$10,2,FALSE)</f>
        <v>0</v>
      </c>
      <c r="AC96" s="13">
        <f>(IF($K96="No",0,VLOOKUP(AC$3,LISTS!$M$2:$N$21,2,FALSE)*IF(Q96="YES",1,0)))*VLOOKUP($H96,LISTS!$G$2:$H$10,2,FALSE)</f>
        <v>0</v>
      </c>
      <c r="AD96" s="13">
        <f>(IF($K96="No",0,VLOOKUP(AD$3,LISTS!$M$2:$N$21,2,FALSE)*IF(R96="YES",1,0)))*VLOOKUP($H96,LISTS!$G$2:$H$10,2,FALSE)</f>
        <v>0</v>
      </c>
      <c r="AE96" s="13">
        <f>(IF($K96="No",0,VLOOKUP(AE$3,LISTS!$M$2:$N$21,2,FALSE)*IF(S96="YES",1,0)))*VLOOKUP($H96,LISTS!$G$2:$H$10,2,FALSE)</f>
        <v>0</v>
      </c>
      <c r="AF96" s="13">
        <f>(IF($K96="No",0,VLOOKUP(AF$3,LISTS!$M$2:$N$21,2,FALSE)*IF(T96="YES",1,0)))*VLOOKUP($H96,LISTS!$G$2:$H$10,2,FALSE)</f>
        <v>0</v>
      </c>
      <c r="AG96" s="13">
        <f>(IF($K96="No",0,VLOOKUP(AG$3,LISTS!$M$2:$N$21,2,FALSE)*IF(U96="YES",1,0)))*VLOOKUP($H96,LISTS!$G$2:$H$10,2,FALSE)</f>
        <v>0</v>
      </c>
      <c r="AH96" s="13">
        <f>(IF($K96="No",0,VLOOKUP(AH$3,LISTS!$M$2:$N$21,2,FALSE)*IF(V96="YES",1,0)))*VLOOKUP($H96,LISTS!$G$2:$H$10,2,FALSE)</f>
        <v>0</v>
      </c>
      <c r="AI96" s="29" t="str">
        <f t="shared" si="11"/>
        <v>DNP</v>
      </c>
    </row>
    <row r="97" spans="1:35" x14ac:dyDescent="0.25">
      <c r="A97" s="3">
        <f t="shared" si="8"/>
        <v>2023</v>
      </c>
      <c r="B97" s="11">
        <f t="shared" si="9"/>
        <v>4</v>
      </c>
      <c r="C97" s="11" t="str">
        <f>VLOOKUP($B97,'FIXTURES INPUT'!$A$4:$H$41,2,FALSE)</f>
        <v>Wk04</v>
      </c>
      <c r="D97" s="13" t="str">
        <f>VLOOKUP($B97,'FIXTURES INPUT'!$A$4:$H$41,3,FALSE)</f>
        <v>Sun</v>
      </c>
      <c r="E97" s="14">
        <f>VLOOKUP($B97,'FIXTURES INPUT'!$A$4:$H$41,4,FALSE)</f>
        <v>45053</v>
      </c>
      <c r="F97" s="4" t="str">
        <f>VLOOKUP($B97,'FIXTURES INPUT'!$A$4:$H$41,6,FALSE)</f>
        <v>Dedham</v>
      </c>
      <c r="G97" s="13" t="str">
        <f>VLOOKUP($B97,'FIXTURES INPUT'!$A$4:$H$41,7,FALSE)</f>
        <v>Home</v>
      </c>
      <c r="H97" s="13" t="str">
        <f>VLOOKUP($B97,'FIXTURES INPUT'!$A$4:$H$41,8,FALSE)</f>
        <v>Cancelled</v>
      </c>
      <c r="I97" s="13">
        <v>7</v>
      </c>
      <c r="J97" s="4" t="str">
        <f>VLOOKUP($I97,LISTS!$A$2:$B$39,2,FALSE)</f>
        <v>Superted</v>
      </c>
      <c r="K97" s="32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X97" s="13">
        <f>(IF($K97="No",0,VLOOKUP(X$3,LISTS!$M$2:$N$21,2,FALSE)*L97))*VLOOKUP($H97,LISTS!$G$2:$H$10,2,FALSE)</f>
        <v>0</v>
      </c>
      <c r="Y97" s="13">
        <f>(IF($K97="No",0,VLOOKUP(Y$3,LISTS!$M$2:$N$21,2,FALSE)*M97))*VLOOKUP($H97,LISTS!$G$2:$H$10,2,FALSE)</f>
        <v>0</v>
      </c>
      <c r="Z97" s="13">
        <f>(IF($K97="No",0,VLOOKUP(Z$3,LISTS!$M$2:$N$21,2,FALSE)*N97))*VLOOKUP($H97,LISTS!$G$2:$H$10,2,FALSE)</f>
        <v>0</v>
      </c>
      <c r="AA97" s="13">
        <f>(IF($K97="No",0,VLOOKUP(AA$3,LISTS!$M$2:$N$21,2,FALSE)*O97))*VLOOKUP($H97,LISTS!$G$2:$H$10,2,FALSE)</f>
        <v>0</v>
      </c>
      <c r="AB97" s="13">
        <f>(IF($K97="No",0,VLOOKUP(AB$3,LISTS!$M$2:$N$21,2,FALSE)*P97))*VLOOKUP($H97,LISTS!$G$2:$H$10,2,FALSE)</f>
        <v>0</v>
      </c>
      <c r="AC97" s="13">
        <f>(IF($K97="No",0,VLOOKUP(AC$3,LISTS!$M$2:$N$21,2,FALSE)*IF(Q97="YES",1,0)))*VLOOKUP($H97,LISTS!$G$2:$H$10,2,FALSE)</f>
        <v>0</v>
      </c>
      <c r="AD97" s="13">
        <f>(IF($K97="No",0,VLOOKUP(AD$3,LISTS!$M$2:$N$21,2,FALSE)*IF(R97="YES",1,0)))*VLOOKUP($H97,LISTS!$G$2:$H$10,2,FALSE)</f>
        <v>0</v>
      </c>
      <c r="AE97" s="13">
        <f>(IF($K97="No",0,VLOOKUP(AE$3,LISTS!$M$2:$N$21,2,FALSE)*IF(S97="YES",1,0)))*VLOOKUP($H97,LISTS!$G$2:$H$10,2,FALSE)</f>
        <v>0</v>
      </c>
      <c r="AF97" s="13">
        <f>(IF($K97="No",0,VLOOKUP(AF$3,LISTS!$M$2:$N$21,2,FALSE)*IF(T97="YES",1,0)))*VLOOKUP($H97,LISTS!$G$2:$H$10,2,FALSE)</f>
        <v>0</v>
      </c>
      <c r="AG97" s="13">
        <f>(IF($K97="No",0,VLOOKUP(AG$3,LISTS!$M$2:$N$21,2,FALSE)*IF(U97="YES",1,0)))*VLOOKUP($H97,LISTS!$G$2:$H$10,2,FALSE)</f>
        <v>0</v>
      </c>
      <c r="AH97" s="13">
        <f>(IF($K97="No",0,VLOOKUP(AH$3,LISTS!$M$2:$N$21,2,FALSE)*IF(V97="YES",1,0)))*VLOOKUP($H97,LISTS!$G$2:$H$10,2,FALSE)</f>
        <v>0</v>
      </c>
      <c r="AI97" s="29" t="str">
        <f t="shared" si="11"/>
        <v>DNP</v>
      </c>
    </row>
    <row r="98" spans="1:35" x14ac:dyDescent="0.25">
      <c r="A98" s="3">
        <f t="shared" si="8"/>
        <v>2023</v>
      </c>
      <c r="B98" s="11">
        <f t="shared" si="9"/>
        <v>4</v>
      </c>
      <c r="C98" s="11" t="str">
        <f>VLOOKUP($B98,'FIXTURES INPUT'!$A$4:$H$41,2,FALSE)</f>
        <v>Wk04</v>
      </c>
      <c r="D98" s="13" t="str">
        <f>VLOOKUP($B98,'FIXTURES INPUT'!$A$4:$H$41,3,FALSE)</f>
        <v>Sun</v>
      </c>
      <c r="E98" s="14">
        <f>VLOOKUP($B98,'FIXTURES INPUT'!$A$4:$H$41,4,FALSE)</f>
        <v>45053</v>
      </c>
      <c r="F98" s="4" t="str">
        <f>VLOOKUP($B98,'FIXTURES INPUT'!$A$4:$H$41,6,FALSE)</f>
        <v>Dedham</v>
      </c>
      <c r="G98" s="13" t="str">
        <f>VLOOKUP($B98,'FIXTURES INPUT'!$A$4:$H$41,7,FALSE)</f>
        <v>Home</v>
      </c>
      <c r="H98" s="13" t="str">
        <f>VLOOKUP($B98,'FIXTURES INPUT'!$A$4:$H$41,8,FALSE)</f>
        <v>Cancelled</v>
      </c>
      <c r="I98" s="13">
        <f t="shared" ref="I98" si="15">I97+1</f>
        <v>8</v>
      </c>
      <c r="J98" s="4" t="str">
        <f>VLOOKUP($I98,LISTS!$A$2:$B$39,2,FALSE)</f>
        <v>Little</v>
      </c>
      <c r="K98" s="32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X98" s="13">
        <f>(IF($K98="No",0,VLOOKUP(X$3,LISTS!$M$2:$N$21,2,FALSE)*L98))*VLOOKUP($H98,LISTS!$G$2:$H$10,2,FALSE)</f>
        <v>0</v>
      </c>
      <c r="Y98" s="13">
        <f>(IF($K98="No",0,VLOOKUP(Y$3,LISTS!$M$2:$N$21,2,FALSE)*M98))*VLOOKUP($H98,LISTS!$G$2:$H$10,2,FALSE)</f>
        <v>0</v>
      </c>
      <c r="Z98" s="13">
        <f>(IF($K98="No",0,VLOOKUP(Z$3,LISTS!$M$2:$N$21,2,FALSE)*N98))*VLOOKUP($H98,LISTS!$G$2:$H$10,2,FALSE)</f>
        <v>0</v>
      </c>
      <c r="AA98" s="13">
        <f>(IF($K98="No",0,VLOOKUP(AA$3,LISTS!$M$2:$N$21,2,FALSE)*O98))*VLOOKUP($H98,LISTS!$G$2:$H$10,2,FALSE)</f>
        <v>0</v>
      </c>
      <c r="AB98" s="13">
        <f>(IF($K98="No",0,VLOOKUP(AB$3,LISTS!$M$2:$N$21,2,FALSE)*P98))*VLOOKUP($H98,LISTS!$G$2:$H$10,2,FALSE)</f>
        <v>0</v>
      </c>
      <c r="AC98" s="13">
        <f>(IF($K98="No",0,VLOOKUP(AC$3,LISTS!$M$2:$N$21,2,FALSE)*IF(Q98="YES",1,0)))*VLOOKUP($H98,LISTS!$G$2:$H$10,2,FALSE)</f>
        <v>0</v>
      </c>
      <c r="AD98" s="13">
        <f>(IF($K98="No",0,VLOOKUP(AD$3,LISTS!$M$2:$N$21,2,FALSE)*IF(R98="YES",1,0)))*VLOOKUP($H98,LISTS!$G$2:$H$10,2,FALSE)</f>
        <v>0</v>
      </c>
      <c r="AE98" s="13">
        <f>(IF($K98="No",0,VLOOKUP(AE$3,LISTS!$M$2:$N$21,2,FALSE)*IF(S98="YES",1,0)))*VLOOKUP($H98,LISTS!$G$2:$H$10,2,FALSE)</f>
        <v>0</v>
      </c>
      <c r="AF98" s="13">
        <f>(IF($K98="No",0,VLOOKUP(AF$3,LISTS!$M$2:$N$21,2,FALSE)*IF(T98="YES",1,0)))*VLOOKUP($H98,LISTS!$G$2:$H$10,2,FALSE)</f>
        <v>0</v>
      </c>
      <c r="AG98" s="13">
        <f>(IF($K98="No",0,VLOOKUP(AG$3,LISTS!$M$2:$N$21,2,FALSE)*IF(U98="YES",1,0)))*VLOOKUP($H98,LISTS!$G$2:$H$10,2,FALSE)</f>
        <v>0</v>
      </c>
      <c r="AH98" s="13">
        <f>(IF($K98="No",0,VLOOKUP(AH$3,LISTS!$M$2:$N$21,2,FALSE)*IF(V98="YES",1,0)))*VLOOKUP($H98,LISTS!$G$2:$H$10,2,FALSE)</f>
        <v>0</v>
      </c>
      <c r="AI98" s="29" t="str">
        <f t="shared" si="11"/>
        <v>DNP</v>
      </c>
    </row>
    <row r="99" spans="1:35" x14ac:dyDescent="0.25">
      <c r="A99" s="3">
        <f t="shared" si="8"/>
        <v>2023</v>
      </c>
      <c r="B99" s="11">
        <f t="shared" si="9"/>
        <v>4</v>
      </c>
      <c r="C99" s="11" t="str">
        <f>VLOOKUP($B99,'FIXTURES INPUT'!$A$4:$H$41,2,FALSE)</f>
        <v>Wk04</v>
      </c>
      <c r="D99" s="13" t="str">
        <f>VLOOKUP($B99,'FIXTURES INPUT'!$A$4:$H$41,3,FALSE)</f>
        <v>Sun</v>
      </c>
      <c r="E99" s="14">
        <f>VLOOKUP($B99,'FIXTURES INPUT'!$A$4:$H$41,4,FALSE)</f>
        <v>45053</v>
      </c>
      <c r="F99" s="4" t="str">
        <f>VLOOKUP($B99,'FIXTURES INPUT'!$A$4:$H$41,6,FALSE)</f>
        <v>Dedham</v>
      </c>
      <c r="G99" s="13" t="str">
        <f>VLOOKUP($B99,'FIXTURES INPUT'!$A$4:$H$41,7,FALSE)</f>
        <v>Home</v>
      </c>
      <c r="H99" s="13" t="str">
        <f>VLOOKUP($B99,'FIXTURES INPUT'!$A$4:$H$41,8,FALSE)</f>
        <v>Cancelled</v>
      </c>
      <c r="I99" s="13">
        <f t="shared" si="10"/>
        <v>9</v>
      </c>
      <c r="J99" s="4" t="str">
        <f>VLOOKUP($I99,LISTS!$A$2:$B$39,2,FALSE)</f>
        <v>Dan Common</v>
      </c>
      <c r="K99" s="32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X99" s="13">
        <f>(IF($K99="No",0,VLOOKUP(X$3,LISTS!$M$2:$N$21,2,FALSE)*L99))*VLOOKUP($H99,LISTS!$G$2:$H$10,2,FALSE)</f>
        <v>0</v>
      </c>
      <c r="Y99" s="13">
        <f>(IF($K99="No",0,VLOOKUP(Y$3,LISTS!$M$2:$N$21,2,FALSE)*M99))*VLOOKUP($H99,LISTS!$G$2:$H$10,2,FALSE)</f>
        <v>0</v>
      </c>
      <c r="Z99" s="13">
        <f>(IF($K99="No",0,VLOOKUP(Z$3,LISTS!$M$2:$N$21,2,FALSE)*N99))*VLOOKUP($H99,LISTS!$G$2:$H$10,2,FALSE)</f>
        <v>0</v>
      </c>
      <c r="AA99" s="13">
        <f>(IF($K99="No",0,VLOOKUP(AA$3,LISTS!$M$2:$N$21,2,FALSE)*O99))*VLOOKUP($H99,LISTS!$G$2:$H$10,2,FALSE)</f>
        <v>0</v>
      </c>
      <c r="AB99" s="13">
        <f>(IF($K99="No",0,VLOOKUP(AB$3,LISTS!$M$2:$N$21,2,FALSE)*P99))*VLOOKUP($H99,LISTS!$G$2:$H$10,2,FALSE)</f>
        <v>0</v>
      </c>
      <c r="AC99" s="13">
        <f>(IF($K99="No",0,VLOOKUP(AC$3,LISTS!$M$2:$N$21,2,FALSE)*IF(Q99="YES",1,0)))*VLOOKUP($H99,LISTS!$G$2:$H$10,2,FALSE)</f>
        <v>0</v>
      </c>
      <c r="AD99" s="13">
        <f>(IF($K99="No",0,VLOOKUP(AD$3,LISTS!$M$2:$N$21,2,FALSE)*IF(R99="YES",1,0)))*VLOOKUP($H99,LISTS!$G$2:$H$10,2,FALSE)</f>
        <v>0</v>
      </c>
      <c r="AE99" s="13">
        <f>(IF($K99="No",0,VLOOKUP(AE$3,LISTS!$M$2:$N$21,2,FALSE)*IF(S99="YES",1,0)))*VLOOKUP($H99,LISTS!$G$2:$H$10,2,FALSE)</f>
        <v>0</v>
      </c>
      <c r="AF99" s="13">
        <f>(IF($K99="No",0,VLOOKUP(AF$3,LISTS!$M$2:$N$21,2,FALSE)*IF(T99="YES",1,0)))*VLOOKUP($H99,LISTS!$G$2:$H$10,2,FALSE)</f>
        <v>0</v>
      </c>
      <c r="AG99" s="13">
        <f>(IF($K99="No",0,VLOOKUP(AG$3,LISTS!$M$2:$N$21,2,FALSE)*IF(U99="YES",1,0)))*VLOOKUP($H99,LISTS!$G$2:$H$10,2,FALSE)</f>
        <v>0</v>
      </c>
      <c r="AH99" s="13">
        <f>(IF($K99="No",0,VLOOKUP(AH$3,LISTS!$M$2:$N$21,2,FALSE)*IF(V99="YES",1,0)))*VLOOKUP($H99,LISTS!$G$2:$H$10,2,FALSE)</f>
        <v>0</v>
      </c>
      <c r="AI99" s="29" t="str">
        <f t="shared" si="11"/>
        <v>DNP</v>
      </c>
    </row>
    <row r="100" spans="1:35" x14ac:dyDescent="0.25">
      <c r="A100" s="3">
        <f t="shared" si="8"/>
        <v>2023</v>
      </c>
      <c r="B100" s="11">
        <f t="shared" si="9"/>
        <v>4</v>
      </c>
      <c r="C100" s="11" t="str">
        <f>VLOOKUP($B100,'FIXTURES INPUT'!$A$4:$H$41,2,FALSE)</f>
        <v>Wk04</v>
      </c>
      <c r="D100" s="13" t="str">
        <f>VLOOKUP($B100,'FIXTURES INPUT'!$A$4:$H$41,3,FALSE)</f>
        <v>Sun</v>
      </c>
      <c r="E100" s="14">
        <f>VLOOKUP($B100,'FIXTURES INPUT'!$A$4:$H$41,4,FALSE)</f>
        <v>45053</v>
      </c>
      <c r="F100" s="4" t="str">
        <f>VLOOKUP($B100,'FIXTURES INPUT'!$A$4:$H$41,6,FALSE)</f>
        <v>Dedham</v>
      </c>
      <c r="G100" s="13" t="str">
        <f>VLOOKUP($B100,'FIXTURES INPUT'!$A$4:$H$41,7,FALSE)</f>
        <v>Home</v>
      </c>
      <c r="H100" s="13" t="str">
        <f>VLOOKUP($B100,'FIXTURES INPUT'!$A$4:$H$41,8,FALSE)</f>
        <v>Cancelled</v>
      </c>
      <c r="I100" s="13">
        <f t="shared" si="10"/>
        <v>10</v>
      </c>
      <c r="J100" s="4" t="str">
        <f>VLOOKUP($I100,LISTS!$A$2:$B$39,2,FALSE)</f>
        <v>Chown</v>
      </c>
      <c r="K100" s="32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X100" s="13">
        <f>(IF($K100="No",0,VLOOKUP(X$3,LISTS!$M$2:$N$21,2,FALSE)*L100))*VLOOKUP($H100,LISTS!$G$2:$H$10,2,FALSE)</f>
        <v>0</v>
      </c>
      <c r="Y100" s="13">
        <f>(IF($K100="No",0,VLOOKUP(Y$3,LISTS!$M$2:$N$21,2,FALSE)*M100))*VLOOKUP($H100,LISTS!$G$2:$H$10,2,FALSE)</f>
        <v>0</v>
      </c>
      <c r="Z100" s="13">
        <f>(IF($K100="No",0,VLOOKUP(Z$3,LISTS!$M$2:$N$21,2,FALSE)*N100))*VLOOKUP($H100,LISTS!$G$2:$H$10,2,FALSE)</f>
        <v>0</v>
      </c>
      <c r="AA100" s="13">
        <f>(IF($K100="No",0,VLOOKUP(AA$3,LISTS!$M$2:$N$21,2,FALSE)*O100))*VLOOKUP($H100,LISTS!$G$2:$H$10,2,FALSE)</f>
        <v>0</v>
      </c>
      <c r="AB100" s="13">
        <f>(IF($K100="No",0,VLOOKUP(AB$3,LISTS!$M$2:$N$21,2,FALSE)*P100))*VLOOKUP($H100,LISTS!$G$2:$H$10,2,FALSE)</f>
        <v>0</v>
      </c>
      <c r="AC100" s="13">
        <f>(IF($K100="No",0,VLOOKUP(AC$3,LISTS!$M$2:$N$21,2,FALSE)*IF(Q100="YES",1,0)))*VLOOKUP($H100,LISTS!$G$2:$H$10,2,FALSE)</f>
        <v>0</v>
      </c>
      <c r="AD100" s="13">
        <f>(IF($K100="No",0,VLOOKUP(AD$3,LISTS!$M$2:$N$21,2,FALSE)*IF(R100="YES",1,0)))*VLOOKUP($H100,LISTS!$G$2:$H$10,2,FALSE)</f>
        <v>0</v>
      </c>
      <c r="AE100" s="13">
        <f>(IF($K100="No",0,VLOOKUP(AE$3,LISTS!$M$2:$N$21,2,FALSE)*IF(S100="YES",1,0)))*VLOOKUP($H100,LISTS!$G$2:$H$10,2,FALSE)</f>
        <v>0</v>
      </c>
      <c r="AF100" s="13">
        <f>(IF($K100="No",0,VLOOKUP(AF$3,LISTS!$M$2:$N$21,2,FALSE)*IF(T100="YES",1,0)))*VLOOKUP($H100,LISTS!$G$2:$H$10,2,FALSE)</f>
        <v>0</v>
      </c>
      <c r="AG100" s="13">
        <f>(IF($K100="No",0,VLOOKUP(AG$3,LISTS!$M$2:$N$21,2,FALSE)*IF(U100="YES",1,0)))*VLOOKUP($H100,LISTS!$G$2:$H$10,2,FALSE)</f>
        <v>0</v>
      </c>
      <c r="AH100" s="13">
        <f>(IF($K100="No",0,VLOOKUP(AH$3,LISTS!$M$2:$N$21,2,FALSE)*IF(V100="YES",1,0)))*VLOOKUP($H100,LISTS!$G$2:$H$10,2,FALSE)</f>
        <v>0</v>
      </c>
      <c r="AI100" s="29" t="str">
        <f t="shared" si="11"/>
        <v>DNP</v>
      </c>
    </row>
    <row r="101" spans="1:35" x14ac:dyDescent="0.25">
      <c r="A101" s="3">
        <f t="shared" si="8"/>
        <v>2023</v>
      </c>
      <c r="B101" s="11">
        <f t="shared" si="9"/>
        <v>4</v>
      </c>
      <c r="C101" s="11" t="str">
        <f>VLOOKUP($B101,'FIXTURES INPUT'!$A$4:$H$41,2,FALSE)</f>
        <v>Wk04</v>
      </c>
      <c r="D101" s="13" t="str">
        <f>VLOOKUP($B101,'FIXTURES INPUT'!$A$4:$H$41,3,FALSE)</f>
        <v>Sun</v>
      </c>
      <c r="E101" s="14">
        <f>VLOOKUP($B101,'FIXTURES INPUT'!$A$4:$H$41,4,FALSE)</f>
        <v>45053</v>
      </c>
      <c r="F101" s="4" t="str">
        <f>VLOOKUP($B101,'FIXTURES INPUT'!$A$4:$H$41,6,FALSE)</f>
        <v>Dedham</v>
      </c>
      <c r="G101" s="13" t="str">
        <f>VLOOKUP($B101,'FIXTURES INPUT'!$A$4:$H$41,7,FALSE)</f>
        <v>Home</v>
      </c>
      <c r="H101" s="13" t="str">
        <f>VLOOKUP($B101,'FIXTURES INPUT'!$A$4:$H$41,8,FALSE)</f>
        <v>Cancelled</v>
      </c>
      <c r="I101" s="13">
        <f t="shared" si="10"/>
        <v>11</v>
      </c>
      <c r="J101" s="4" t="str">
        <f>VLOOKUP($I101,LISTS!$A$2:$B$39,2,FALSE)</f>
        <v>Minndo</v>
      </c>
      <c r="K101" s="32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X101" s="13">
        <f>(IF($K101="No",0,VLOOKUP(X$3,LISTS!$M$2:$N$21,2,FALSE)*L101))*VLOOKUP($H101,LISTS!$G$2:$H$10,2,FALSE)</f>
        <v>0</v>
      </c>
      <c r="Y101" s="13">
        <f>(IF($K101="No",0,VLOOKUP(Y$3,LISTS!$M$2:$N$21,2,FALSE)*M101))*VLOOKUP($H101,LISTS!$G$2:$H$10,2,FALSE)</f>
        <v>0</v>
      </c>
      <c r="Z101" s="13">
        <f>(IF($K101="No",0,VLOOKUP(Z$3,LISTS!$M$2:$N$21,2,FALSE)*N101))*VLOOKUP($H101,LISTS!$G$2:$H$10,2,FALSE)</f>
        <v>0</v>
      </c>
      <c r="AA101" s="13">
        <f>(IF($K101="No",0,VLOOKUP(AA$3,LISTS!$M$2:$N$21,2,FALSE)*O101))*VLOOKUP($H101,LISTS!$G$2:$H$10,2,FALSE)</f>
        <v>0</v>
      </c>
      <c r="AB101" s="13">
        <f>(IF($K101="No",0,VLOOKUP(AB$3,LISTS!$M$2:$N$21,2,FALSE)*P101))*VLOOKUP($H101,LISTS!$G$2:$H$10,2,FALSE)</f>
        <v>0</v>
      </c>
      <c r="AC101" s="13">
        <f>(IF($K101="No",0,VLOOKUP(AC$3,LISTS!$M$2:$N$21,2,FALSE)*IF(Q101="YES",1,0)))*VLOOKUP($H101,LISTS!$G$2:$H$10,2,FALSE)</f>
        <v>0</v>
      </c>
      <c r="AD101" s="13">
        <f>(IF($K101="No",0,VLOOKUP(AD$3,LISTS!$M$2:$N$21,2,FALSE)*IF(R101="YES",1,0)))*VLOOKUP($H101,LISTS!$G$2:$H$10,2,FALSE)</f>
        <v>0</v>
      </c>
      <c r="AE101" s="13">
        <f>(IF($K101="No",0,VLOOKUP(AE$3,LISTS!$M$2:$N$21,2,FALSE)*IF(S101="YES",1,0)))*VLOOKUP($H101,LISTS!$G$2:$H$10,2,FALSE)</f>
        <v>0</v>
      </c>
      <c r="AF101" s="13">
        <f>(IF($K101="No",0,VLOOKUP(AF$3,LISTS!$M$2:$N$21,2,FALSE)*IF(T101="YES",1,0)))*VLOOKUP($H101,LISTS!$G$2:$H$10,2,FALSE)</f>
        <v>0</v>
      </c>
      <c r="AG101" s="13">
        <f>(IF($K101="No",0,VLOOKUP(AG$3,LISTS!$M$2:$N$21,2,FALSE)*IF(U101="YES",1,0)))*VLOOKUP($H101,LISTS!$G$2:$H$10,2,FALSE)</f>
        <v>0</v>
      </c>
      <c r="AH101" s="13">
        <f>(IF($K101="No",0,VLOOKUP(AH$3,LISTS!$M$2:$N$21,2,FALSE)*IF(V101="YES",1,0)))*VLOOKUP($H101,LISTS!$G$2:$H$10,2,FALSE)</f>
        <v>0</v>
      </c>
      <c r="AI101" s="29" t="str">
        <f t="shared" si="11"/>
        <v>DNP</v>
      </c>
    </row>
    <row r="102" spans="1:35" x14ac:dyDescent="0.25">
      <c r="A102" s="3">
        <f t="shared" si="8"/>
        <v>2023</v>
      </c>
      <c r="B102" s="11">
        <f t="shared" si="9"/>
        <v>4</v>
      </c>
      <c r="C102" s="11" t="str">
        <f>VLOOKUP($B102,'FIXTURES INPUT'!$A$4:$H$41,2,FALSE)</f>
        <v>Wk04</v>
      </c>
      <c r="D102" s="13" t="str">
        <f>VLOOKUP($B102,'FIXTURES INPUT'!$A$4:$H$41,3,FALSE)</f>
        <v>Sun</v>
      </c>
      <c r="E102" s="14">
        <f>VLOOKUP($B102,'FIXTURES INPUT'!$A$4:$H$41,4,FALSE)</f>
        <v>45053</v>
      </c>
      <c r="F102" s="4" t="str">
        <f>VLOOKUP($B102,'FIXTURES INPUT'!$A$4:$H$41,6,FALSE)</f>
        <v>Dedham</v>
      </c>
      <c r="G102" s="13" t="str">
        <f>VLOOKUP($B102,'FIXTURES INPUT'!$A$4:$H$41,7,FALSE)</f>
        <v>Home</v>
      </c>
      <c r="H102" s="13" t="str">
        <f>VLOOKUP($B102,'FIXTURES INPUT'!$A$4:$H$41,8,FALSE)</f>
        <v>Cancelled</v>
      </c>
      <c r="I102" s="13">
        <f t="shared" si="10"/>
        <v>12</v>
      </c>
      <c r="J102" s="4" t="str">
        <f>VLOOKUP($I102,LISTS!$A$2:$B$39,2,FALSE)</f>
        <v>Bevan Gordon</v>
      </c>
      <c r="K102" s="32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X102" s="13">
        <f>(IF($K102="No",0,VLOOKUP(X$3,LISTS!$M$2:$N$21,2,FALSE)*L102))*VLOOKUP($H102,LISTS!$G$2:$H$10,2,FALSE)</f>
        <v>0</v>
      </c>
      <c r="Y102" s="13">
        <f>(IF($K102="No",0,VLOOKUP(Y$3,LISTS!$M$2:$N$21,2,FALSE)*M102))*VLOOKUP($H102,LISTS!$G$2:$H$10,2,FALSE)</f>
        <v>0</v>
      </c>
      <c r="Z102" s="13">
        <f>(IF($K102="No",0,VLOOKUP(Z$3,LISTS!$M$2:$N$21,2,FALSE)*N102))*VLOOKUP($H102,LISTS!$G$2:$H$10,2,FALSE)</f>
        <v>0</v>
      </c>
      <c r="AA102" s="13">
        <f>(IF($K102="No",0,VLOOKUP(AA$3,LISTS!$M$2:$N$21,2,FALSE)*O102))*VLOOKUP($H102,LISTS!$G$2:$H$10,2,FALSE)</f>
        <v>0</v>
      </c>
      <c r="AB102" s="13">
        <f>(IF($K102="No",0,VLOOKUP(AB$3,LISTS!$M$2:$N$21,2,FALSE)*P102))*VLOOKUP($H102,LISTS!$G$2:$H$10,2,FALSE)</f>
        <v>0</v>
      </c>
      <c r="AC102" s="13">
        <f>(IF($K102="No",0,VLOOKUP(AC$3,LISTS!$M$2:$N$21,2,FALSE)*IF(Q102="YES",1,0)))*VLOOKUP($H102,LISTS!$G$2:$H$10,2,FALSE)</f>
        <v>0</v>
      </c>
      <c r="AD102" s="13">
        <f>(IF($K102="No",0,VLOOKUP(AD$3,LISTS!$M$2:$N$21,2,FALSE)*IF(R102="YES",1,0)))*VLOOKUP($H102,LISTS!$G$2:$H$10,2,FALSE)</f>
        <v>0</v>
      </c>
      <c r="AE102" s="13">
        <f>(IF($K102="No",0,VLOOKUP(AE$3,LISTS!$M$2:$N$21,2,FALSE)*IF(S102="YES",1,0)))*VLOOKUP($H102,LISTS!$G$2:$H$10,2,FALSE)</f>
        <v>0</v>
      </c>
      <c r="AF102" s="13">
        <f>(IF($K102="No",0,VLOOKUP(AF$3,LISTS!$M$2:$N$21,2,FALSE)*IF(T102="YES",1,0)))*VLOOKUP($H102,LISTS!$G$2:$H$10,2,FALSE)</f>
        <v>0</v>
      </c>
      <c r="AG102" s="13">
        <f>(IF($K102="No",0,VLOOKUP(AG$3,LISTS!$M$2:$N$21,2,FALSE)*IF(U102="YES",1,0)))*VLOOKUP($H102,LISTS!$G$2:$H$10,2,FALSE)</f>
        <v>0</v>
      </c>
      <c r="AH102" s="13">
        <f>(IF($K102="No",0,VLOOKUP(AH$3,LISTS!$M$2:$N$21,2,FALSE)*IF(V102="YES",1,0)))*VLOOKUP($H102,LISTS!$G$2:$H$10,2,FALSE)</f>
        <v>0</v>
      </c>
      <c r="AI102" s="29" t="str">
        <f t="shared" si="11"/>
        <v>DNP</v>
      </c>
    </row>
    <row r="103" spans="1:35" x14ac:dyDescent="0.25">
      <c r="A103" s="3">
        <f t="shared" si="8"/>
        <v>2023</v>
      </c>
      <c r="B103" s="11">
        <f t="shared" si="9"/>
        <v>4</v>
      </c>
      <c r="C103" s="11" t="str">
        <f>VLOOKUP($B103,'FIXTURES INPUT'!$A$4:$H$41,2,FALSE)</f>
        <v>Wk04</v>
      </c>
      <c r="D103" s="13" t="str">
        <f>VLOOKUP($B103,'FIXTURES INPUT'!$A$4:$H$41,3,FALSE)</f>
        <v>Sun</v>
      </c>
      <c r="E103" s="14">
        <f>VLOOKUP($B103,'FIXTURES INPUT'!$A$4:$H$41,4,FALSE)</f>
        <v>45053</v>
      </c>
      <c r="F103" s="4" t="str">
        <f>VLOOKUP($B103,'FIXTURES INPUT'!$A$4:$H$41,6,FALSE)</f>
        <v>Dedham</v>
      </c>
      <c r="G103" s="13" t="str">
        <f>VLOOKUP($B103,'FIXTURES INPUT'!$A$4:$H$41,7,FALSE)</f>
        <v>Home</v>
      </c>
      <c r="H103" s="13" t="str">
        <f>VLOOKUP($B103,'FIXTURES INPUT'!$A$4:$H$41,8,FALSE)</f>
        <v>Cancelled</v>
      </c>
      <c r="I103" s="13">
        <f t="shared" si="10"/>
        <v>13</v>
      </c>
      <c r="J103" s="4" t="str">
        <f>VLOOKUP($I103,LISTS!$A$2:$B$39,2,FALSE)</f>
        <v>Harry Armour</v>
      </c>
      <c r="K103" s="32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X103" s="13">
        <f>(IF($K103="No",0,VLOOKUP(X$3,LISTS!$M$2:$N$21,2,FALSE)*L103))*VLOOKUP($H103,LISTS!$G$2:$H$10,2,FALSE)</f>
        <v>0</v>
      </c>
      <c r="Y103" s="13">
        <f>(IF($K103="No",0,VLOOKUP(Y$3,LISTS!$M$2:$N$21,2,FALSE)*M103))*VLOOKUP($H103,LISTS!$G$2:$H$10,2,FALSE)</f>
        <v>0</v>
      </c>
      <c r="Z103" s="13">
        <f>(IF($K103="No",0,VLOOKUP(Z$3,LISTS!$M$2:$N$21,2,FALSE)*N103))*VLOOKUP($H103,LISTS!$G$2:$H$10,2,FALSE)</f>
        <v>0</v>
      </c>
      <c r="AA103" s="13">
        <f>(IF($K103="No",0,VLOOKUP(AA$3,LISTS!$M$2:$N$21,2,FALSE)*O103))*VLOOKUP($H103,LISTS!$G$2:$H$10,2,FALSE)</f>
        <v>0</v>
      </c>
      <c r="AB103" s="13">
        <f>(IF($K103="No",0,VLOOKUP(AB$3,LISTS!$M$2:$N$21,2,FALSE)*P103))*VLOOKUP($H103,LISTS!$G$2:$H$10,2,FALSE)</f>
        <v>0</v>
      </c>
      <c r="AC103" s="13">
        <f>(IF($K103="No",0,VLOOKUP(AC$3,LISTS!$M$2:$N$21,2,FALSE)*IF(Q103="YES",1,0)))*VLOOKUP($H103,LISTS!$G$2:$H$10,2,FALSE)</f>
        <v>0</v>
      </c>
      <c r="AD103" s="13">
        <f>(IF($K103="No",0,VLOOKUP(AD$3,LISTS!$M$2:$N$21,2,FALSE)*IF(R103="YES",1,0)))*VLOOKUP($H103,LISTS!$G$2:$H$10,2,FALSE)</f>
        <v>0</v>
      </c>
      <c r="AE103" s="13">
        <f>(IF($K103="No",0,VLOOKUP(AE$3,LISTS!$M$2:$N$21,2,FALSE)*IF(S103="YES",1,0)))*VLOOKUP($H103,LISTS!$G$2:$H$10,2,FALSE)</f>
        <v>0</v>
      </c>
      <c r="AF103" s="13">
        <f>(IF($K103="No",0,VLOOKUP(AF$3,LISTS!$M$2:$N$21,2,FALSE)*IF(T103="YES",1,0)))*VLOOKUP($H103,LISTS!$G$2:$H$10,2,FALSE)</f>
        <v>0</v>
      </c>
      <c r="AG103" s="13">
        <f>(IF($K103="No",0,VLOOKUP(AG$3,LISTS!$M$2:$N$21,2,FALSE)*IF(U103="YES",1,0)))*VLOOKUP($H103,LISTS!$G$2:$H$10,2,FALSE)</f>
        <v>0</v>
      </c>
      <c r="AH103" s="13">
        <f>(IF($K103="No",0,VLOOKUP(AH$3,LISTS!$M$2:$N$21,2,FALSE)*IF(V103="YES",1,0)))*VLOOKUP($H103,LISTS!$G$2:$H$10,2,FALSE)</f>
        <v>0</v>
      </c>
      <c r="AI103" s="29" t="str">
        <f t="shared" si="11"/>
        <v>DNP</v>
      </c>
    </row>
    <row r="104" spans="1:35" x14ac:dyDescent="0.25">
      <c r="A104" s="3">
        <f t="shared" si="8"/>
        <v>2023</v>
      </c>
      <c r="B104" s="11">
        <f t="shared" si="9"/>
        <v>4</v>
      </c>
      <c r="C104" s="11" t="str">
        <f>VLOOKUP($B104,'FIXTURES INPUT'!$A$4:$H$41,2,FALSE)</f>
        <v>Wk04</v>
      </c>
      <c r="D104" s="13" t="str">
        <f>VLOOKUP($B104,'FIXTURES INPUT'!$A$4:$H$41,3,FALSE)</f>
        <v>Sun</v>
      </c>
      <c r="E104" s="14">
        <f>VLOOKUP($B104,'FIXTURES INPUT'!$A$4:$H$41,4,FALSE)</f>
        <v>45053</v>
      </c>
      <c r="F104" s="4" t="str">
        <f>VLOOKUP($B104,'FIXTURES INPUT'!$A$4:$H$41,6,FALSE)</f>
        <v>Dedham</v>
      </c>
      <c r="G104" s="13" t="str">
        <f>VLOOKUP($B104,'FIXTURES INPUT'!$A$4:$H$41,7,FALSE)</f>
        <v>Home</v>
      </c>
      <c r="H104" s="13" t="str">
        <f>VLOOKUP($B104,'FIXTURES INPUT'!$A$4:$H$41,8,FALSE)</f>
        <v>Cancelled</v>
      </c>
      <c r="I104" s="13">
        <f t="shared" si="10"/>
        <v>14</v>
      </c>
      <c r="J104" s="4" t="str">
        <f>VLOOKUP($I104,LISTS!$A$2:$B$39,2,FALSE)</f>
        <v>KP</v>
      </c>
      <c r="K104" s="32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X104" s="13">
        <f>(IF($K104="No",0,VLOOKUP(X$3,LISTS!$M$2:$N$21,2,FALSE)*L104))*VLOOKUP($H104,LISTS!$G$2:$H$10,2,FALSE)</f>
        <v>0</v>
      </c>
      <c r="Y104" s="13">
        <f>(IF($K104="No",0,VLOOKUP(Y$3,LISTS!$M$2:$N$21,2,FALSE)*M104))*VLOOKUP($H104,LISTS!$G$2:$H$10,2,FALSE)</f>
        <v>0</v>
      </c>
      <c r="Z104" s="13">
        <f>(IF($K104="No",0,VLOOKUP(Z$3,LISTS!$M$2:$N$21,2,FALSE)*N104))*VLOOKUP($H104,LISTS!$G$2:$H$10,2,FALSE)</f>
        <v>0</v>
      </c>
      <c r="AA104" s="13">
        <f>(IF($K104="No",0,VLOOKUP(AA$3,LISTS!$M$2:$N$21,2,FALSE)*O104))*VLOOKUP($H104,LISTS!$G$2:$H$10,2,FALSE)</f>
        <v>0</v>
      </c>
      <c r="AB104" s="13">
        <f>(IF($K104="No",0,VLOOKUP(AB$3,LISTS!$M$2:$N$21,2,FALSE)*P104))*VLOOKUP($H104,LISTS!$G$2:$H$10,2,FALSE)</f>
        <v>0</v>
      </c>
      <c r="AC104" s="13">
        <f>(IF($K104="No",0,VLOOKUP(AC$3,LISTS!$M$2:$N$21,2,FALSE)*IF(Q104="YES",1,0)))*VLOOKUP($H104,LISTS!$G$2:$H$10,2,FALSE)</f>
        <v>0</v>
      </c>
      <c r="AD104" s="13">
        <f>(IF($K104="No",0,VLOOKUP(AD$3,LISTS!$M$2:$N$21,2,FALSE)*IF(R104="YES",1,0)))*VLOOKUP($H104,LISTS!$G$2:$H$10,2,FALSE)</f>
        <v>0</v>
      </c>
      <c r="AE104" s="13">
        <f>(IF($K104="No",0,VLOOKUP(AE$3,LISTS!$M$2:$N$21,2,FALSE)*IF(S104="YES",1,0)))*VLOOKUP($H104,LISTS!$G$2:$H$10,2,FALSE)</f>
        <v>0</v>
      </c>
      <c r="AF104" s="13">
        <f>(IF($K104="No",0,VLOOKUP(AF$3,LISTS!$M$2:$N$21,2,FALSE)*IF(T104="YES",1,0)))*VLOOKUP($H104,LISTS!$G$2:$H$10,2,FALSE)</f>
        <v>0</v>
      </c>
      <c r="AG104" s="13">
        <f>(IF($K104="No",0,VLOOKUP(AG$3,LISTS!$M$2:$N$21,2,FALSE)*IF(U104="YES",1,0)))*VLOOKUP($H104,LISTS!$G$2:$H$10,2,FALSE)</f>
        <v>0</v>
      </c>
      <c r="AH104" s="13">
        <f>(IF($K104="No",0,VLOOKUP(AH$3,LISTS!$M$2:$N$21,2,FALSE)*IF(V104="YES",1,0)))*VLOOKUP($H104,LISTS!$G$2:$H$10,2,FALSE)</f>
        <v>0</v>
      </c>
      <c r="AI104" s="29" t="str">
        <f t="shared" si="11"/>
        <v>DNP</v>
      </c>
    </row>
    <row r="105" spans="1:35" x14ac:dyDescent="0.25">
      <c r="A105" s="3">
        <f t="shared" si="8"/>
        <v>2023</v>
      </c>
      <c r="B105" s="11">
        <f t="shared" si="9"/>
        <v>4</v>
      </c>
      <c r="C105" s="11" t="str">
        <f>VLOOKUP($B105,'FIXTURES INPUT'!$A$4:$H$41,2,FALSE)</f>
        <v>Wk04</v>
      </c>
      <c r="D105" s="13" t="str">
        <f>VLOOKUP($B105,'FIXTURES INPUT'!$A$4:$H$41,3,FALSE)</f>
        <v>Sun</v>
      </c>
      <c r="E105" s="14">
        <f>VLOOKUP($B105,'FIXTURES INPUT'!$A$4:$H$41,4,FALSE)</f>
        <v>45053</v>
      </c>
      <c r="F105" s="4" t="str">
        <f>VLOOKUP($B105,'FIXTURES INPUT'!$A$4:$H$41,6,FALSE)</f>
        <v>Dedham</v>
      </c>
      <c r="G105" s="13" t="str">
        <f>VLOOKUP($B105,'FIXTURES INPUT'!$A$4:$H$41,7,FALSE)</f>
        <v>Home</v>
      </c>
      <c r="H105" s="13" t="str">
        <f>VLOOKUP($B105,'FIXTURES INPUT'!$A$4:$H$41,8,FALSE)</f>
        <v>Cancelled</v>
      </c>
      <c r="I105" s="13">
        <f t="shared" si="10"/>
        <v>15</v>
      </c>
      <c r="J105" s="4" t="str">
        <f>VLOOKUP($I105,LISTS!$A$2:$B$39,2,FALSE)</f>
        <v>Will Stacey</v>
      </c>
      <c r="K105" s="32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X105" s="13">
        <f>(IF($K105="No",0,VLOOKUP(X$3,LISTS!$M$2:$N$21,2,FALSE)*L105))*VLOOKUP($H105,LISTS!$G$2:$H$10,2,FALSE)</f>
        <v>0</v>
      </c>
      <c r="Y105" s="13">
        <f>(IF($K105="No",0,VLOOKUP(Y$3,LISTS!$M$2:$N$21,2,FALSE)*M105))*VLOOKUP($H105,LISTS!$G$2:$H$10,2,FALSE)</f>
        <v>0</v>
      </c>
      <c r="Z105" s="13">
        <f>(IF($K105="No",0,VLOOKUP(Z$3,LISTS!$M$2:$N$21,2,FALSE)*N105))*VLOOKUP($H105,LISTS!$G$2:$H$10,2,FALSE)</f>
        <v>0</v>
      </c>
      <c r="AA105" s="13">
        <f>(IF($K105="No",0,VLOOKUP(AA$3,LISTS!$M$2:$N$21,2,FALSE)*O105))*VLOOKUP($H105,LISTS!$G$2:$H$10,2,FALSE)</f>
        <v>0</v>
      </c>
      <c r="AB105" s="13">
        <f>(IF($K105="No",0,VLOOKUP(AB$3,LISTS!$M$2:$N$21,2,FALSE)*P105))*VLOOKUP($H105,LISTS!$G$2:$H$10,2,FALSE)</f>
        <v>0</v>
      </c>
      <c r="AC105" s="13">
        <f>(IF($K105="No",0,VLOOKUP(AC$3,LISTS!$M$2:$N$21,2,FALSE)*IF(Q105="YES",1,0)))*VLOOKUP($H105,LISTS!$G$2:$H$10,2,FALSE)</f>
        <v>0</v>
      </c>
      <c r="AD105" s="13">
        <f>(IF($K105="No",0,VLOOKUP(AD$3,LISTS!$M$2:$N$21,2,FALSE)*IF(R105="YES",1,0)))*VLOOKUP($H105,LISTS!$G$2:$H$10,2,FALSE)</f>
        <v>0</v>
      </c>
      <c r="AE105" s="13">
        <f>(IF($K105="No",0,VLOOKUP(AE$3,LISTS!$M$2:$N$21,2,FALSE)*IF(S105="YES",1,0)))*VLOOKUP($H105,LISTS!$G$2:$H$10,2,FALSE)</f>
        <v>0</v>
      </c>
      <c r="AF105" s="13">
        <f>(IF($K105="No",0,VLOOKUP(AF$3,LISTS!$M$2:$N$21,2,FALSE)*IF(T105="YES",1,0)))*VLOOKUP($H105,LISTS!$G$2:$H$10,2,FALSE)</f>
        <v>0</v>
      </c>
      <c r="AG105" s="13">
        <f>(IF($K105="No",0,VLOOKUP(AG$3,LISTS!$M$2:$N$21,2,FALSE)*IF(U105="YES",1,0)))*VLOOKUP($H105,LISTS!$G$2:$H$10,2,FALSE)</f>
        <v>0</v>
      </c>
      <c r="AH105" s="13">
        <f>(IF($K105="No",0,VLOOKUP(AH$3,LISTS!$M$2:$N$21,2,FALSE)*IF(V105="YES",1,0)))*VLOOKUP($H105,LISTS!$G$2:$H$10,2,FALSE)</f>
        <v>0</v>
      </c>
      <c r="AI105" s="29" t="str">
        <f t="shared" si="11"/>
        <v>DNP</v>
      </c>
    </row>
    <row r="106" spans="1:35" x14ac:dyDescent="0.25">
      <c r="A106" s="3">
        <f t="shared" si="8"/>
        <v>2023</v>
      </c>
      <c r="B106" s="11">
        <f t="shared" si="9"/>
        <v>4</v>
      </c>
      <c r="C106" s="11" t="str">
        <f>VLOOKUP($B106,'FIXTURES INPUT'!$A$4:$H$41,2,FALSE)</f>
        <v>Wk04</v>
      </c>
      <c r="D106" s="13" t="str">
        <f>VLOOKUP($B106,'FIXTURES INPUT'!$A$4:$H$41,3,FALSE)</f>
        <v>Sun</v>
      </c>
      <c r="E106" s="14">
        <f>VLOOKUP($B106,'FIXTURES INPUT'!$A$4:$H$41,4,FALSE)</f>
        <v>45053</v>
      </c>
      <c r="F106" s="4" t="str">
        <f>VLOOKUP($B106,'FIXTURES INPUT'!$A$4:$H$41,6,FALSE)</f>
        <v>Dedham</v>
      </c>
      <c r="G106" s="13" t="str">
        <f>VLOOKUP($B106,'FIXTURES INPUT'!$A$4:$H$41,7,FALSE)</f>
        <v>Home</v>
      </c>
      <c r="H106" s="13" t="str">
        <f>VLOOKUP($B106,'FIXTURES INPUT'!$A$4:$H$41,8,FALSE)</f>
        <v>Cancelled</v>
      </c>
      <c r="I106" s="13">
        <f t="shared" si="10"/>
        <v>16</v>
      </c>
      <c r="J106" s="4" t="str">
        <f>VLOOKUP($I106,LISTS!$A$2:$B$39,2,FALSE)</f>
        <v>Barry</v>
      </c>
      <c r="K106" s="32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X106" s="13">
        <f>(IF($K106="No",0,VLOOKUP(X$3,LISTS!$M$2:$N$21,2,FALSE)*L106))*VLOOKUP($H106,LISTS!$G$2:$H$10,2,FALSE)</f>
        <v>0</v>
      </c>
      <c r="Y106" s="13">
        <f>(IF($K106="No",0,VLOOKUP(Y$3,LISTS!$M$2:$N$21,2,FALSE)*M106))*VLOOKUP($H106,LISTS!$G$2:$H$10,2,FALSE)</f>
        <v>0</v>
      </c>
      <c r="Z106" s="13">
        <f>(IF($K106="No",0,VLOOKUP(Z$3,LISTS!$M$2:$N$21,2,FALSE)*N106))*VLOOKUP($H106,LISTS!$G$2:$H$10,2,FALSE)</f>
        <v>0</v>
      </c>
      <c r="AA106" s="13">
        <f>(IF($K106="No",0,VLOOKUP(AA$3,LISTS!$M$2:$N$21,2,FALSE)*O106))*VLOOKUP($H106,LISTS!$G$2:$H$10,2,FALSE)</f>
        <v>0</v>
      </c>
      <c r="AB106" s="13">
        <f>(IF($K106="No",0,VLOOKUP(AB$3,LISTS!$M$2:$N$21,2,FALSE)*P106))*VLOOKUP($H106,LISTS!$G$2:$H$10,2,FALSE)</f>
        <v>0</v>
      </c>
      <c r="AC106" s="13">
        <f>(IF($K106="No",0,VLOOKUP(AC$3,LISTS!$M$2:$N$21,2,FALSE)*IF(Q106="YES",1,0)))*VLOOKUP($H106,LISTS!$G$2:$H$10,2,FALSE)</f>
        <v>0</v>
      </c>
      <c r="AD106" s="13">
        <f>(IF($K106="No",0,VLOOKUP(AD$3,LISTS!$M$2:$N$21,2,FALSE)*IF(R106="YES",1,0)))*VLOOKUP($H106,LISTS!$G$2:$H$10,2,FALSE)</f>
        <v>0</v>
      </c>
      <c r="AE106" s="13">
        <f>(IF($K106="No",0,VLOOKUP(AE$3,LISTS!$M$2:$N$21,2,FALSE)*IF(S106="YES",1,0)))*VLOOKUP($H106,LISTS!$G$2:$H$10,2,FALSE)</f>
        <v>0</v>
      </c>
      <c r="AF106" s="13">
        <f>(IF($K106="No",0,VLOOKUP(AF$3,LISTS!$M$2:$N$21,2,FALSE)*IF(T106="YES",1,0)))*VLOOKUP($H106,LISTS!$G$2:$H$10,2,FALSE)</f>
        <v>0</v>
      </c>
      <c r="AG106" s="13">
        <f>(IF($K106="No",0,VLOOKUP(AG$3,LISTS!$M$2:$N$21,2,FALSE)*IF(U106="YES",1,0)))*VLOOKUP($H106,LISTS!$G$2:$H$10,2,FALSE)</f>
        <v>0</v>
      </c>
      <c r="AH106" s="13">
        <f>(IF($K106="No",0,VLOOKUP(AH$3,LISTS!$M$2:$N$21,2,FALSE)*IF(V106="YES",1,0)))*VLOOKUP($H106,LISTS!$G$2:$H$10,2,FALSE)</f>
        <v>0</v>
      </c>
      <c r="AI106" s="29" t="str">
        <f t="shared" si="11"/>
        <v>DNP</v>
      </c>
    </row>
    <row r="107" spans="1:35" x14ac:dyDescent="0.25">
      <c r="A107" s="3">
        <f t="shared" si="8"/>
        <v>2023</v>
      </c>
      <c r="B107" s="11">
        <f t="shared" si="9"/>
        <v>4</v>
      </c>
      <c r="C107" s="11" t="str">
        <f>VLOOKUP($B107,'FIXTURES INPUT'!$A$4:$H$41,2,FALSE)</f>
        <v>Wk04</v>
      </c>
      <c r="D107" s="13" t="str">
        <f>VLOOKUP($B107,'FIXTURES INPUT'!$A$4:$H$41,3,FALSE)</f>
        <v>Sun</v>
      </c>
      <c r="E107" s="14">
        <f>VLOOKUP($B107,'FIXTURES INPUT'!$A$4:$H$41,4,FALSE)</f>
        <v>45053</v>
      </c>
      <c r="F107" s="4" t="str">
        <f>VLOOKUP($B107,'FIXTURES INPUT'!$A$4:$H$41,6,FALSE)</f>
        <v>Dedham</v>
      </c>
      <c r="G107" s="13" t="str">
        <f>VLOOKUP($B107,'FIXTURES INPUT'!$A$4:$H$41,7,FALSE)</f>
        <v>Home</v>
      </c>
      <c r="H107" s="13" t="str">
        <f>VLOOKUP($B107,'FIXTURES INPUT'!$A$4:$H$41,8,FALSE)</f>
        <v>Cancelled</v>
      </c>
      <c r="I107" s="13">
        <f t="shared" si="10"/>
        <v>17</v>
      </c>
      <c r="J107" s="4" t="str">
        <f>VLOOKUP($I107,LISTS!$A$2:$B$39,2,FALSE)</f>
        <v>Rob Sherriff</v>
      </c>
      <c r="K107" s="32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X107" s="13">
        <f>(IF($K107="No",0,VLOOKUP(X$3,LISTS!$M$2:$N$21,2,FALSE)*L107))*VLOOKUP($H107,LISTS!$G$2:$H$10,2,FALSE)</f>
        <v>0</v>
      </c>
      <c r="Y107" s="13">
        <f>(IF($K107="No",0,VLOOKUP(Y$3,LISTS!$M$2:$N$21,2,FALSE)*M107))*VLOOKUP($H107,LISTS!$G$2:$H$10,2,FALSE)</f>
        <v>0</v>
      </c>
      <c r="Z107" s="13">
        <f>(IF($K107="No",0,VLOOKUP(Z$3,LISTS!$M$2:$N$21,2,FALSE)*N107))*VLOOKUP($H107,LISTS!$G$2:$H$10,2,FALSE)</f>
        <v>0</v>
      </c>
      <c r="AA107" s="13">
        <f>(IF($K107="No",0,VLOOKUP(AA$3,LISTS!$M$2:$N$21,2,FALSE)*O107))*VLOOKUP($H107,LISTS!$G$2:$H$10,2,FALSE)</f>
        <v>0</v>
      </c>
      <c r="AB107" s="13">
        <f>(IF($K107="No",0,VLOOKUP(AB$3,LISTS!$M$2:$N$21,2,FALSE)*P107))*VLOOKUP($H107,LISTS!$G$2:$H$10,2,FALSE)</f>
        <v>0</v>
      </c>
      <c r="AC107" s="13">
        <f>(IF($K107="No",0,VLOOKUP(AC$3,LISTS!$M$2:$N$21,2,FALSE)*IF(Q107="YES",1,0)))*VLOOKUP($H107,LISTS!$G$2:$H$10,2,FALSE)</f>
        <v>0</v>
      </c>
      <c r="AD107" s="13">
        <f>(IF($K107="No",0,VLOOKUP(AD$3,LISTS!$M$2:$N$21,2,FALSE)*IF(R107="YES",1,0)))*VLOOKUP($H107,LISTS!$G$2:$H$10,2,FALSE)</f>
        <v>0</v>
      </c>
      <c r="AE107" s="13">
        <f>(IF($K107="No",0,VLOOKUP(AE$3,LISTS!$M$2:$N$21,2,FALSE)*IF(S107="YES",1,0)))*VLOOKUP($H107,LISTS!$G$2:$H$10,2,FALSE)</f>
        <v>0</v>
      </c>
      <c r="AF107" s="13">
        <f>(IF($K107="No",0,VLOOKUP(AF$3,LISTS!$M$2:$N$21,2,FALSE)*IF(T107="YES",1,0)))*VLOOKUP($H107,LISTS!$G$2:$H$10,2,FALSE)</f>
        <v>0</v>
      </c>
      <c r="AG107" s="13">
        <f>(IF($K107="No",0,VLOOKUP(AG$3,LISTS!$M$2:$N$21,2,FALSE)*IF(U107="YES",1,0)))*VLOOKUP($H107,LISTS!$G$2:$H$10,2,FALSE)</f>
        <v>0</v>
      </c>
      <c r="AH107" s="13">
        <f>(IF($K107="No",0,VLOOKUP(AH$3,LISTS!$M$2:$N$21,2,FALSE)*IF(V107="YES",1,0)))*VLOOKUP($H107,LISTS!$G$2:$H$10,2,FALSE)</f>
        <v>0</v>
      </c>
      <c r="AI107" s="29" t="str">
        <f t="shared" si="11"/>
        <v>DNP</v>
      </c>
    </row>
    <row r="108" spans="1:35" x14ac:dyDescent="0.25">
      <c r="A108" s="3">
        <f t="shared" si="8"/>
        <v>2023</v>
      </c>
      <c r="B108" s="11">
        <f t="shared" si="9"/>
        <v>4</v>
      </c>
      <c r="C108" s="11" t="str">
        <f>VLOOKUP($B108,'FIXTURES INPUT'!$A$4:$H$41,2,FALSE)</f>
        <v>Wk04</v>
      </c>
      <c r="D108" s="13" t="str">
        <f>VLOOKUP($B108,'FIXTURES INPUT'!$A$4:$H$41,3,FALSE)</f>
        <v>Sun</v>
      </c>
      <c r="E108" s="14">
        <f>VLOOKUP($B108,'FIXTURES INPUT'!$A$4:$H$41,4,FALSE)</f>
        <v>45053</v>
      </c>
      <c r="F108" s="4" t="str">
        <f>VLOOKUP($B108,'FIXTURES INPUT'!$A$4:$H$41,6,FALSE)</f>
        <v>Dedham</v>
      </c>
      <c r="G108" s="13" t="str">
        <f>VLOOKUP($B108,'FIXTURES INPUT'!$A$4:$H$41,7,FALSE)</f>
        <v>Home</v>
      </c>
      <c r="H108" s="13" t="str">
        <f>VLOOKUP($B108,'FIXTURES INPUT'!$A$4:$H$41,8,FALSE)</f>
        <v>Cancelled</v>
      </c>
      <c r="I108" s="13">
        <f t="shared" si="10"/>
        <v>18</v>
      </c>
      <c r="J108" s="4" t="str">
        <f>VLOOKUP($I108,LISTS!$A$2:$B$39,2,FALSE)</f>
        <v>Gary Chenery</v>
      </c>
      <c r="K108" s="32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X108" s="13">
        <f>(IF($K108="No",0,VLOOKUP(X$3,LISTS!$M$2:$N$21,2,FALSE)*L108))*VLOOKUP($H108,LISTS!$G$2:$H$10,2,FALSE)</f>
        <v>0</v>
      </c>
      <c r="Y108" s="13">
        <f>(IF($K108="No",0,VLOOKUP(Y$3,LISTS!$M$2:$N$21,2,FALSE)*M108))*VLOOKUP($H108,LISTS!$G$2:$H$10,2,FALSE)</f>
        <v>0</v>
      </c>
      <c r="Z108" s="13">
        <f>(IF($K108="No",0,VLOOKUP(Z$3,LISTS!$M$2:$N$21,2,FALSE)*N108))*VLOOKUP($H108,LISTS!$G$2:$H$10,2,FALSE)</f>
        <v>0</v>
      </c>
      <c r="AA108" s="13">
        <f>(IF($K108="No",0,VLOOKUP(AA$3,LISTS!$M$2:$N$21,2,FALSE)*O108))*VLOOKUP($H108,LISTS!$G$2:$H$10,2,FALSE)</f>
        <v>0</v>
      </c>
      <c r="AB108" s="13">
        <f>(IF($K108="No",0,VLOOKUP(AB$3,LISTS!$M$2:$N$21,2,FALSE)*P108))*VLOOKUP($H108,LISTS!$G$2:$H$10,2,FALSE)</f>
        <v>0</v>
      </c>
      <c r="AC108" s="13">
        <f>(IF($K108="No",0,VLOOKUP(AC$3,LISTS!$M$2:$N$21,2,FALSE)*IF(Q108="YES",1,0)))*VLOOKUP($H108,LISTS!$G$2:$H$10,2,FALSE)</f>
        <v>0</v>
      </c>
      <c r="AD108" s="13">
        <f>(IF($K108="No",0,VLOOKUP(AD$3,LISTS!$M$2:$N$21,2,FALSE)*IF(R108="YES",1,0)))*VLOOKUP($H108,LISTS!$G$2:$H$10,2,FALSE)</f>
        <v>0</v>
      </c>
      <c r="AE108" s="13">
        <f>(IF($K108="No",0,VLOOKUP(AE$3,LISTS!$M$2:$N$21,2,FALSE)*IF(S108="YES",1,0)))*VLOOKUP($H108,LISTS!$G$2:$H$10,2,FALSE)</f>
        <v>0</v>
      </c>
      <c r="AF108" s="13">
        <f>(IF($K108="No",0,VLOOKUP(AF$3,LISTS!$M$2:$N$21,2,FALSE)*IF(T108="YES",1,0)))*VLOOKUP($H108,LISTS!$G$2:$H$10,2,FALSE)</f>
        <v>0</v>
      </c>
      <c r="AG108" s="13">
        <f>(IF($K108="No",0,VLOOKUP(AG$3,LISTS!$M$2:$N$21,2,FALSE)*IF(U108="YES",1,0)))*VLOOKUP($H108,LISTS!$G$2:$H$10,2,FALSE)</f>
        <v>0</v>
      </c>
      <c r="AH108" s="13">
        <f>(IF($K108="No",0,VLOOKUP(AH$3,LISTS!$M$2:$N$21,2,FALSE)*IF(V108="YES",1,0)))*VLOOKUP($H108,LISTS!$G$2:$H$10,2,FALSE)</f>
        <v>0</v>
      </c>
      <c r="AI108" s="29" t="str">
        <f t="shared" si="11"/>
        <v>DNP</v>
      </c>
    </row>
    <row r="109" spans="1:35" x14ac:dyDescent="0.25">
      <c r="A109" s="3">
        <f t="shared" si="8"/>
        <v>2023</v>
      </c>
      <c r="B109" s="11">
        <f t="shared" si="9"/>
        <v>4</v>
      </c>
      <c r="C109" s="11" t="str">
        <f>VLOOKUP($B109,'FIXTURES INPUT'!$A$4:$H$41,2,FALSE)</f>
        <v>Wk04</v>
      </c>
      <c r="D109" s="13" t="str">
        <f>VLOOKUP($B109,'FIXTURES INPUT'!$A$4:$H$41,3,FALSE)</f>
        <v>Sun</v>
      </c>
      <c r="E109" s="14">
        <f>VLOOKUP($B109,'FIXTURES INPUT'!$A$4:$H$41,4,FALSE)</f>
        <v>45053</v>
      </c>
      <c r="F109" s="4" t="str">
        <f>VLOOKUP($B109,'FIXTURES INPUT'!$A$4:$H$41,6,FALSE)</f>
        <v>Dedham</v>
      </c>
      <c r="G109" s="13" t="str">
        <f>VLOOKUP($B109,'FIXTURES INPUT'!$A$4:$H$41,7,FALSE)</f>
        <v>Home</v>
      </c>
      <c r="H109" s="13" t="str">
        <f>VLOOKUP($B109,'FIXTURES INPUT'!$A$4:$H$41,8,FALSE)</f>
        <v>Cancelled</v>
      </c>
      <c r="I109" s="13">
        <f t="shared" si="10"/>
        <v>19</v>
      </c>
      <c r="J109" s="4" t="str">
        <f>VLOOKUP($I109,LISTS!$A$2:$B$39,2,FALSE)</f>
        <v>Jack Cousins</v>
      </c>
      <c r="K109" s="32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X109" s="13">
        <f>(IF($K109="No",0,VLOOKUP(X$3,LISTS!$M$2:$N$21,2,FALSE)*L109))*VLOOKUP($H109,LISTS!$G$2:$H$10,2,FALSE)</f>
        <v>0</v>
      </c>
      <c r="Y109" s="13">
        <f>(IF($K109="No",0,VLOOKUP(Y$3,LISTS!$M$2:$N$21,2,FALSE)*M109))*VLOOKUP($H109,LISTS!$G$2:$H$10,2,FALSE)</f>
        <v>0</v>
      </c>
      <c r="Z109" s="13">
        <f>(IF($K109="No",0,VLOOKUP(Z$3,LISTS!$M$2:$N$21,2,FALSE)*N109))*VLOOKUP($H109,LISTS!$G$2:$H$10,2,FALSE)</f>
        <v>0</v>
      </c>
      <c r="AA109" s="13">
        <f>(IF($K109="No",0,VLOOKUP(AA$3,LISTS!$M$2:$N$21,2,FALSE)*O109))*VLOOKUP($H109,LISTS!$G$2:$H$10,2,FALSE)</f>
        <v>0</v>
      </c>
      <c r="AB109" s="13">
        <f>(IF($K109="No",0,VLOOKUP(AB$3,LISTS!$M$2:$N$21,2,FALSE)*P109))*VLOOKUP($H109,LISTS!$G$2:$H$10,2,FALSE)</f>
        <v>0</v>
      </c>
      <c r="AC109" s="13">
        <f>(IF($K109="No",0,VLOOKUP(AC$3,LISTS!$M$2:$N$21,2,FALSE)*IF(Q109="YES",1,0)))*VLOOKUP($H109,LISTS!$G$2:$H$10,2,FALSE)</f>
        <v>0</v>
      </c>
      <c r="AD109" s="13">
        <f>(IF($K109="No",0,VLOOKUP(AD$3,LISTS!$M$2:$N$21,2,FALSE)*IF(R109="YES",1,0)))*VLOOKUP($H109,LISTS!$G$2:$H$10,2,FALSE)</f>
        <v>0</v>
      </c>
      <c r="AE109" s="13">
        <f>(IF($K109="No",0,VLOOKUP(AE$3,LISTS!$M$2:$N$21,2,FALSE)*IF(S109="YES",1,0)))*VLOOKUP($H109,LISTS!$G$2:$H$10,2,FALSE)</f>
        <v>0</v>
      </c>
      <c r="AF109" s="13">
        <f>(IF($K109="No",0,VLOOKUP(AF$3,LISTS!$M$2:$N$21,2,FALSE)*IF(T109="YES",1,0)))*VLOOKUP($H109,LISTS!$G$2:$H$10,2,FALSE)</f>
        <v>0</v>
      </c>
      <c r="AG109" s="13">
        <f>(IF($K109="No",0,VLOOKUP(AG$3,LISTS!$M$2:$N$21,2,FALSE)*IF(U109="YES",1,0)))*VLOOKUP($H109,LISTS!$G$2:$H$10,2,FALSE)</f>
        <v>0</v>
      </c>
      <c r="AH109" s="13">
        <f>(IF($K109="No",0,VLOOKUP(AH$3,LISTS!$M$2:$N$21,2,FALSE)*IF(V109="YES",1,0)))*VLOOKUP($H109,LISTS!$G$2:$H$10,2,FALSE)</f>
        <v>0</v>
      </c>
      <c r="AI109" s="29" t="str">
        <f t="shared" si="11"/>
        <v>DNP</v>
      </c>
    </row>
    <row r="110" spans="1:35" x14ac:dyDescent="0.25">
      <c r="A110" s="3">
        <f t="shared" si="8"/>
        <v>2023</v>
      </c>
      <c r="B110" s="11">
        <f t="shared" si="9"/>
        <v>4</v>
      </c>
      <c r="C110" s="11" t="str">
        <f>VLOOKUP($B110,'FIXTURES INPUT'!$A$4:$H$41,2,FALSE)</f>
        <v>Wk04</v>
      </c>
      <c r="D110" s="13" t="str">
        <f>VLOOKUP($B110,'FIXTURES INPUT'!$A$4:$H$41,3,FALSE)</f>
        <v>Sun</v>
      </c>
      <c r="E110" s="14">
        <f>VLOOKUP($B110,'FIXTURES INPUT'!$A$4:$H$41,4,FALSE)</f>
        <v>45053</v>
      </c>
      <c r="F110" s="4" t="str">
        <f>VLOOKUP($B110,'FIXTURES INPUT'!$A$4:$H$41,6,FALSE)</f>
        <v>Dedham</v>
      </c>
      <c r="G110" s="13" t="str">
        <f>VLOOKUP($B110,'FIXTURES INPUT'!$A$4:$H$41,7,FALSE)</f>
        <v>Home</v>
      </c>
      <c r="H110" s="13" t="str">
        <f>VLOOKUP($B110,'FIXTURES INPUT'!$A$4:$H$41,8,FALSE)</f>
        <v>Cancelled</v>
      </c>
      <c r="I110" s="13">
        <f t="shared" si="10"/>
        <v>20</v>
      </c>
      <c r="J110" s="5" t="str">
        <f>VLOOKUP($I110,LISTS!$A$2:$B$39,2,FALSE)</f>
        <v>Stuart Pacey</v>
      </c>
      <c r="K110" s="32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X110" s="13">
        <f>(IF($K110="No",0,VLOOKUP(X$3,LISTS!$M$2:$N$21,2,FALSE)*L110))*VLOOKUP($H110,LISTS!$G$2:$H$10,2,FALSE)</f>
        <v>0</v>
      </c>
      <c r="Y110" s="13">
        <f>(IF($K110="No",0,VLOOKUP(Y$3,LISTS!$M$2:$N$21,2,FALSE)*M110))*VLOOKUP($H110,LISTS!$G$2:$H$10,2,FALSE)</f>
        <v>0</v>
      </c>
      <c r="Z110" s="13">
        <f>(IF($K110="No",0,VLOOKUP(Z$3,LISTS!$M$2:$N$21,2,FALSE)*N110))*VLOOKUP($H110,LISTS!$G$2:$H$10,2,FALSE)</f>
        <v>0</v>
      </c>
      <c r="AA110" s="13">
        <f>(IF($K110="No",0,VLOOKUP(AA$3,LISTS!$M$2:$N$21,2,FALSE)*O110))*VLOOKUP($H110,LISTS!$G$2:$H$10,2,FALSE)</f>
        <v>0</v>
      </c>
      <c r="AB110" s="13">
        <f>(IF($K110="No",0,VLOOKUP(AB$3,LISTS!$M$2:$N$21,2,FALSE)*P110))*VLOOKUP($H110,LISTS!$G$2:$H$10,2,FALSE)</f>
        <v>0</v>
      </c>
      <c r="AC110" s="13">
        <f>(IF($K110="No",0,VLOOKUP(AC$3,LISTS!$M$2:$N$21,2,FALSE)*IF(Q110="YES",1,0)))*VLOOKUP($H110,LISTS!$G$2:$H$10,2,FALSE)</f>
        <v>0</v>
      </c>
      <c r="AD110" s="13">
        <f>(IF($K110="No",0,VLOOKUP(AD$3,LISTS!$M$2:$N$21,2,FALSE)*IF(R110="YES",1,0)))*VLOOKUP($H110,LISTS!$G$2:$H$10,2,FALSE)</f>
        <v>0</v>
      </c>
      <c r="AE110" s="13">
        <f>(IF($K110="No",0,VLOOKUP(AE$3,LISTS!$M$2:$N$21,2,FALSE)*IF(S110="YES",1,0)))*VLOOKUP($H110,LISTS!$G$2:$H$10,2,FALSE)</f>
        <v>0</v>
      </c>
      <c r="AF110" s="13">
        <f>(IF($K110="No",0,VLOOKUP(AF$3,LISTS!$M$2:$N$21,2,FALSE)*IF(T110="YES",1,0)))*VLOOKUP($H110,LISTS!$G$2:$H$10,2,FALSE)</f>
        <v>0</v>
      </c>
      <c r="AG110" s="13">
        <f>(IF($K110="No",0,VLOOKUP(AG$3,LISTS!$M$2:$N$21,2,FALSE)*IF(U110="YES",1,0)))*VLOOKUP($H110,LISTS!$G$2:$H$10,2,FALSE)</f>
        <v>0</v>
      </c>
      <c r="AH110" s="13">
        <f>(IF($K110="No",0,VLOOKUP(AH$3,LISTS!$M$2:$N$21,2,FALSE)*IF(V110="YES",1,0)))*VLOOKUP($H110,LISTS!$G$2:$H$10,2,FALSE)</f>
        <v>0</v>
      </c>
      <c r="AI110" s="29" t="str">
        <f t="shared" si="11"/>
        <v>DNP</v>
      </c>
    </row>
    <row r="111" spans="1:35" x14ac:dyDescent="0.25">
      <c r="A111" s="3">
        <f t="shared" si="8"/>
        <v>2023</v>
      </c>
      <c r="B111" s="11">
        <f t="shared" si="9"/>
        <v>4</v>
      </c>
      <c r="C111" s="11" t="str">
        <f>VLOOKUP($B111,'FIXTURES INPUT'!$A$4:$H$41,2,FALSE)</f>
        <v>Wk04</v>
      </c>
      <c r="D111" s="13" t="str">
        <f>VLOOKUP($B111,'FIXTURES INPUT'!$A$4:$H$41,3,FALSE)</f>
        <v>Sun</v>
      </c>
      <c r="E111" s="14">
        <f>VLOOKUP($B111,'FIXTURES INPUT'!$A$4:$H$41,4,FALSE)</f>
        <v>45053</v>
      </c>
      <c r="F111" s="4" t="str">
        <f>VLOOKUP($B111,'FIXTURES INPUT'!$A$4:$H$41,6,FALSE)</f>
        <v>Dedham</v>
      </c>
      <c r="G111" s="13" t="str">
        <f>VLOOKUP($B111,'FIXTURES INPUT'!$A$4:$H$41,7,FALSE)</f>
        <v>Home</v>
      </c>
      <c r="H111" s="13" t="str">
        <f>VLOOKUP($B111,'FIXTURES INPUT'!$A$4:$H$41,8,FALSE)</f>
        <v>Cancelled</v>
      </c>
      <c r="I111" s="13">
        <f t="shared" si="10"/>
        <v>21</v>
      </c>
      <c r="J111" s="4" t="str">
        <f>VLOOKUP($I111,LISTS!$A$2:$B$39,2,FALSE)</f>
        <v>Additional 3</v>
      </c>
      <c r="K111" s="32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X111" s="13">
        <f>(IF($K111="No",0,VLOOKUP(X$3,LISTS!$M$2:$N$21,2,FALSE)*L111))*VLOOKUP($H111,LISTS!$G$2:$H$10,2,FALSE)</f>
        <v>0</v>
      </c>
      <c r="Y111" s="13">
        <f>(IF($K111="No",0,VLOOKUP(Y$3,LISTS!$M$2:$N$21,2,FALSE)*M111))*VLOOKUP($H111,LISTS!$G$2:$H$10,2,FALSE)</f>
        <v>0</v>
      </c>
      <c r="Z111" s="13">
        <f>(IF($K111="No",0,VLOOKUP(Z$3,LISTS!$M$2:$N$21,2,FALSE)*N111))*VLOOKUP($H111,LISTS!$G$2:$H$10,2,FALSE)</f>
        <v>0</v>
      </c>
      <c r="AA111" s="13">
        <f>(IF($K111="No",0,VLOOKUP(AA$3,LISTS!$M$2:$N$21,2,FALSE)*O111))*VLOOKUP($H111,LISTS!$G$2:$H$10,2,FALSE)</f>
        <v>0</v>
      </c>
      <c r="AB111" s="13">
        <f>(IF($K111="No",0,VLOOKUP(AB$3,LISTS!$M$2:$N$21,2,FALSE)*P111))*VLOOKUP($H111,LISTS!$G$2:$H$10,2,FALSE)</f>
        <v>0</v>
      </c>
      <c r="AC111" s="13">
        <f>(IF($K111="No",0,VLOOKUP(AC$3,LISTS!$M$2:$N$21,2,FALSE)*IF(Q111="YES",1,0)))*VLOOKUP($H111,LISTS!$G$2:$H$10,2,FALSE)</f>
        <v>0</v>
      </c>
      <c r="AD111" s="13">
        <f>(IF($K111="No",0,VLOOKUP(AD$3,LISTS!$M$2:$N$21,2,FALSE)*IF(R111="YES",1,0)))*VLOOKUP($H111,LISTS!$G$2:$H$10,2,FALSE)</f>
        <v>0</v>
      </c>
      <c r="AE111" s="13">
        <f>(IF($K111="No",0,VLOOKUP(AE$3,LISTS!$M$2:$N$21,2,FALSE)*IF(S111="YES",1,0)))*VLOOKUP($H111,LISTS!$G$2:$H$10,2,FALSE)</f>
        <v>0</v>
      </c>
      <c r="AF111" s="13">
        <f>(IF($K111="No",0,VLOOKUP(AF$3,LISTS!$M$2:$N$21,2,FALSE)*IF(T111="YES",1,0)))*VLOOKUP($H111,LISTS!$G$2:$H$10,2,FALSE)</f>
        <v>0</v>
      </c>
      <c r="AG111" s="13">
        <f>(IF($K111="No",0,VLOOKUP(AG$3,LISTS!$M$2:$N$21,2,FALSE)*IF(U111="YES",1,0)))*VLOOKUP($H111,LISTS!$G$2:$H$10,2,FALSE)</f>
        <v>0</v>
      </c>
      <c r="AH111" s="13">
        <f>(IF($K111="No",0,VLOOKUP(AH$3,LISTS!$M$2:$N$21,2,FALSE)*IF(V111="YES",1,0)))*VLOOKUP($H111,LISTS!$G$2:$H$10,2,FALSE)</f>
        <v>0</v>
      </c>
      <c r="AI111" s="29" t="str">
        <f t="shared" si="11"/>
        <v>DNP</v>
      </c>
    </row>
    <row r="112" spans="1:35" x14ac:dyDescent="0.25">
      <c r="A112" s="3">
        <f t="shared" si="8"/>
        <v>2023</v>
      </c>
      <c r="B112" s="11">
        <f t="shared" si="9"/>
        <v>4</v>
      </c>
      <c r="C112" s="11" t="str">
        <f>VLOOKUP($B112,'FIXTURES INPUT'!$A$4:$H$41,2,FALSE)</f>
        <v>Wk04</v>
      </c>
      <c r="D112" s="13" t="str">
        <f>VLOOKUP($B112,'FIXTURES INPUT'!$A$4:$H$41,3,FALSE)</f>
        <v>Sun</v>
      </c>
      <c r="E112" s="14">
        <f>VLOOKUP($B112,'FIXTURES INPUT'!$A$4:$H$41,4,FALSE)</f>
        <v>45053</v>
      </c>
      <c r="F112" s="4" t="str">
        <f>VLOOKUP($B112,'FIXTURES INPUT'!$A$4:$H$41,6,FALSE)</f>
        <v>Dedham</v>
      </c>
      <c r="G112" s="13" t="str">
        <f>VLOOKUP($B112,'FIXTURES INPUT'!$A$4:$H$41,7,FALSE)</f>
        <v>Home</v>
      </c>
      <c r="H112" s="13" t="str">
        <f>VLOOKUP($B112,'FIXTURES INPUT'!$A$4:$H$41,8,FALSE)</f>
        <v>Cancelled</v>
      </c>
      <c r="I112" s="13">
        <f t="shared" si="10"/>
        <v>22</v>
      </c>
      <c r="J112" s="4" t="str">
        <f>VLOOKUP($I112,LISTS!$A$2:$B$39,2,FALSE)</f>
        <v>Additional 4</v>
      </c>
      <c r="K112" s="32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X112" s="13">
        <f>(IF($K112="No",0,VLOOKUP(X$3,LISTS!$M$2:$N$21,2,FALSE)*L112))*VLOOKUP($H112,LISTS!$G$2:$H$10,2,FALSE)</f>
        <v>0</v>
      </c>
      <c r="Y112" s="13">
        <f>(IF($K112="No",0,VLOOKUP(Y$3,LISTS!$M$2:$N$21,2,FALSE)*M112))*VLOOKUP($H112,LISTS!$G$2:$H$10,2,FALSE)</f>
        <v>0</v>
      </c>
      <c r="Z112" s="13">
        <f>(IF($K112="No",0,VLOOKUP(Z$3,LISTS!$M$2:$N$21,2,FALSE)*N112))*VLOOKUP($H112,LISTS!$G$2:$H$10,2,FALSE)</f>
        <v>0</v>
      </c>
      <c r="AA112" s="13">
        <f>(IF($K112="No",0,VLOOKUP(AA$3,LISTS!$M$2:$N$21,2,FALSE)*O112))*VLOOKUP($H112,LISTS!$G$2:$H$10,2,FALSE)</f>
        <v>0</v>
      </c>
      <c r="AB112" s="13">
        <f>(IF($K112="No",0,VLOOKUP(AB$3,LISTS!$M$2:$N$21,2,FALSE)*P112))*VLOOKUP($H112,LISTS!$G$2:$H$10,2,FALSE)</f>
        <v>0</v>
      </c>
      <c r="AC112" s="13">
        <f>(IF($K112="No",0,VLOOKUP(AC$3,LISTS!$M$2:$N$21,2,FALSE)*IF(Q112="YES",1,0)))*VLOOKUP($H112,LISTS!$G$2:$H$10,2,FALSE)</f>
        <v>0</v>
      </c>
      <c r="AD112" s="13">
        <f>(IF($K112="No",0,VLOOKUP(AD$3,LISTS!$M$2:$N$21,2,FALSE)*IF(R112="YES",1,0)))*VLOOKUP($H112,LISTS!$G$2:$H$10,2,FALSE)</f>
        <v>0</v>
      </c>
      <c r="AE112" s="13">
        <f>(IF($K112="No",0,VLOOKUP(AE$3,LISTS!$M$2:$N$21,2,FALSE)*IF(S112="YES",1,0)))*VLOOKUP($H112,LISTS!$G$2:$H$10,2,FALSE)</f>
        <v>0</v>
      </c>
      <c r="AF112" s="13">
        <f>(IF($K112="No",0,VLOOKUP(AF$3,LISTS!$M$2:$N$21,2,FALSE)*IF(T112="YES",1,0)))*VLOOKUP($H112,LISTS!$G$2:$H$10,2,FALSE)</f>
        <v>0</v>
      </c>
      <c r="AG112" s="13">
        <f>(IF($K112="No",0,VLOOKUP(AG$3,LISTS!$M$2:$N$21,2,FALSE)*IF(U112="YES",1,0)))*VLOOKUP($H112,LISTS!$G$2:$H$10,2,FALSE)</f>
        <v>0</v>
      </c>
      <c r="AH112" s="13">
        <f>(IF($K112="No",0,VLOOKUP(AH$3,LISTS!$M$2:$N$21,2,FALSE)*IF(V112="YES",1,0)))*VLOOKUP($H112,LISTS!$G$2:$H$10,2,FALSE)</f>
        <v>0</v>
      </c>
      <c r="AI112" s="29" t="str">
        <f t="shared" si="11"/>
        <v>DNP</v>
      </c>
    </row>
    <row r="113" spans="1:35" x14ac:dyDescent="0.25">
      <c r="A113" s="3">
        <f t="shared" si="8"/>
        <v>2023</v>
      </c>
      <c r="B113" s="11">
        <f t="shared" si="9"/>
        <v>4</v>
      </c>
      <c r="C113" s="11" t="str">
        <f>VLOOKUP($B113,'FIXTURES INPUT'!$A$4:$H$41,2,FALSE)</f>
        <v>Wk04</v>
      </c>
      <c r="D113" s="13" t="str">
        <f>VLOOKUP($B113,'FIXTURES INPUT'!$A$4:$H$41,3,FALSE)</f>
        <v>Sun</v>
      </c>
      <c r="E113" s="14">
        <f>VLOOKUP($B113,'FIXTURES INPUT'!$A$4:$H$41,4,FALSE)</f>
        <v>45053</v>
      </c>
      <c r="F113" s="4" t="str">
        <f>VLOOKUP($B113,'FIXTURES INPUT'!$A$4:$H$41,6,FALSE)</f>
        <v>Dedham</v>
      </c>
      <c r="G113" s="13" t="str">
        <f>VLOOKUP($B113,'FIXTURES INPUT'!$A$4:$H$41,7,FALSE)</f>
        <v>Home</v>
      </c>
      <c r="H113" s="13" t="str">
        <f>VLOOKUP($B113,'FIXTURES INPUT'!$A$4:$H$41,8,FALSE)</f>
        <v>Cancelled</v>
      </c>
      <c r="I113" s="13">
        <f t="shared" si="10"/>
        <v>23</v>
      </c>
      <c r="J113" s="4" t="str">
        <f>VLOOKUP($I113,LISTS!$A$2:$B$39,2,FALSE)</f>
        <v>Additional 5</v>
      </c>
      <c r="K113" s="32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X113" s="13">
        <f>(IF($K113="No",0,VLOOKUP(X$3,LISTS!$M$2:$N$21,2,FALSE)*L113))*VLOOKUP($H113,LISTS!$G$2:$H$10,2,FALSE)</f>
        <v>0</v>
      </c>
      <c r="Y113" s="13">
        <f>(IF($K113="No",0,VLOOKUP(Y$3,LISTS!$M$2:$N$21,2,FALSE)*M113))*VLOOKUP($H113,LISTS!$G$2:$H$10,2,FALSE)</f>
        <v>0</v>
      </c>
      <c r="Z113" s="13">
        <f>(IF($K113="No",0,VLOOKUP(Z$3,LISTS!$M$2:$N$21,2,FALSE)*N113))*VLOOKUP($H113,LISTS!$G$2:$H$10,2,FALSE)</f>
        <v>0</v>
      </c>
      <c r="AA113" s="13">
        <f>(IF($K113="No",0,VLOOKUP(AA$3,LISTS!$M$2:$N$21,2,FALSE)*O113))*VLOOKUP($H113,LISTS!$G$2:$H$10,2,FALSE)</f>
        <v>0</v>
      </c>
      <c r="AB113" s="13">
        <f>(IF($K113="No",0,VLOOKUP(AB$3,LISTS!$M$2:$N$21,2,FALSE)*P113))*VLOOKUP($H113,LISTS!$G$2:$H$10,2,FALSE)</f>
        <v>0</v>
      </c>
      <c r="AC113" s="13">
        <f>(IF($K113="No",0,VLOOKUP(AC$3,LISTS!$M$2:$N$21,2,FALSE)*IF(Q113="YES",1,0)))*VLOOKUP($H113,LISTS!$G$2:$H$10,2,FALSE)</f>
        <v>0</v>
      </c>
      <c r="AD113" s="13">
        <f>(IF($K113="No",0,VLOOKUP(AD$3,LISTS!$M$2:$N$21,2,FALSE)*IF(R113="YES",1,0)))*VLOOKUP($H113,LISTS!$G$2:$H$10,2,FALSE)</f>
        <v>0</v>
      </c>
      <c r="AE113" s="13">
        <f>(IF($K113="No",0,VLOOKUP(AE$3,LISTS!$M$2:$N$21,2,FALSE)*IF(S113="YES",1,0)))*VLOOKUP($H113,LISTS!$G$2:$H$10,2,FALSE)</f>
        <v>0</v>
      </c>
      <c r="AF113" s="13">
        <f>(IF($K113="No",0,VLOOKUP(AF$3,LISTS!$M$2:$N$21,2,FALSE)*IF(T113="YES",1,0)))*VLOOKUP($H113,LISTS!$G$2:$H$10,2,FALSE)</f>
        <v>0</v>
      </c>
      <c r="AG113" s="13">
        <f>(IF($K113="No",0,VLOOKUP(AG$3,LISTS!$M$2:$N$21,2,FALSE)*IF(U113="YES",1,0)))*VLOOKUP($H113,LISTS!$G$2:$H$10,2,FALSE)</f>
        <v>0</v>
      </c>
      <c r="AH113" s="13">
        <f>(IF($K113="No",0,VLOOKUP(AH$3,LISTS!$M$2:$N$21,2,FALSE)*IF(V113="YES",1,0)))*VLOOKUP($H113,LISTS!$G$2:$H$10,2,FALSE)</f>
        <v>0</v>
      </c>
      <c r="AI113" s="29" t="str">
        <f t="shared" si="11"/>
        <v>DNP</v>
      </c>
    </row>
    <row r="114" spans="1:35" x14ac:dyDescent="0.25">
      <c r="A114" s="3">
        <f t="shared" si="8"/>
        <v>2023</v>
      </c>
      <c r="B114" s="11">
        <f t="shared" si="9"/>
        <v>4</v>
      </c>
      <c r="C114" s="11" t="str">
        <f>VLOOKUP($B114,'FIXTURES INPUT'!$A$4:$H$41,2,FALSE)</f>
        <v>Wk04</v>
      </c>
      <c r="D114" s="13" t="str">
        <f>VLOOKUP($B114,'FIXTURES INPUT'!$A$4:$H$41,3,FALSE)</f>
        <v>Sun</v>
      </c>
      <c r="E114" s="14">
        <f>VLOOKUP($B114,'FIXTURES INPUT'!$A$4:$H$41,4,FALSE)</f>
        <v>45053</v>
      </c>
      <c r="F114" s="4" t="str">
        <f>VLOOKUP($B114,'FIXTURES INPUT'!$A$4:$H$41,6,FALSE)</f>
        <v>Dedham</v>
      </c>
      <c r="G114" s="13" t="str">
        <f>VLOOKUP($B114,'FIXTURES INPUT'!$A$4:$H$41,7,FALSE)</f>
        <v>Home</v>
      </c>
      <c r="H114" s="13" t="str">
        <f>VLOOKUP($B114,'FIXTURES INPUT'!$A$4:$H$41,8,FALSE)</f>
        <v>Cancelled</v>
      </c>
      <c r="I114" s="13">
        <f t="shared" si="10"/>
        <v>24</v>
      </c>
      <c r="J114" s="4" t="str">
        <f>VLOOKUP($I114,LISTS!$A$2:$B$39,2,FALSE)</f>
        <v>Additional 6</v>
      </c>
      <c r="K114" s="32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X114" s="13">
        <f>(IF($K114="No",0,VLOOKUP(X$3,LISTS!$M$2:$N$21,2,FALSE)*L114))*VLOOKUP($H114,LISTS!$G$2:$H$10,2,FALSE)</f>
        <v>0</v>
      </c>
      <c r="Y114" s="13">
        <f>(IF($K114="No",0,VLOOKUP(Y$3,LISTS!$M$2:$N$21,2,FALSE)*M114))*VLOOKUP($H114,LISTS!$G$2:$H$10,2,FALSE)</f>
        <v>0</v>
      </c>
      <c r="Z114" s="13">
        <f>(IF($K114="No",0,VLOOKUP(Z$3,LISTS!$M$2:$N$21,2,FALSE)*N114))*VLOOKUP($H114,LISTS!$G$2:$H$10,2,FALSE)</f>
        <v>0</v>
      </c>
      <c r="AA114" s="13">
        <f>(IF($K114="No",0,VLOOKUP(AA$3,LISTS!$M$2:$N$21,2,FALSE)*O114))*VLOOKUP($H114,LISTS!$G$2:$H$10,2,FALSE)</f>
        <v>0</v>
      </c>
      <c r="AB114" s="13">
        <f>(IF($K114="No",0,VLOOKUP(AB$3,LISTS!$M$2:$N$21,2,FALSE)*P114))*VLOOKUP($H114,LISTS!$G$2:$H$10,2,FALSE)</f>
        <v>0</v>
      </c>
      <c r="AC114" s="13">
        <f>(IF($K114="No",0,VLOOKUP(AC$3,LISTS!$M$2:$N$21,2,FALSE)*IF(Q114="YES",1,0)))*VLOOKUP($H114,LISTS!$G$2:$H$10,2,FALSE)</f>
        <v>0</v>
      </c>
      <c r="AD114" s="13">
        <f>(IF($K114="No",0,VLOOKUP(AD$3,LISTS!$M$2:$N$21,2,FALSE)*IF(R114="YES",1,0)))*VLOOKUP($H114,LISTS!$G$2:$H$10,2,FALSE)</f>
        <v>0</v>
      </c>
      <c r="AE114" s="13">
        <f>(IF($K114="No",0,VLOOKUP(AE$3,LISTS!$M$2:$N$21,2,FALSE)*IF(S114="YES",1,0)))*VLOOKUP($H114,LISTS!$G$2:$H$10,2,FALSE)</f>
        <v>0</v>
      </c>
      <c r="AF114" s="13">
        <f>(IF($K114="No",0,VLOOKUP(AF$3,LISTS!$M$2:$N$21,2,FALSE)*IF(T114="YES",1,0)))*VLOOKUP($H114,LISTS!$G$2:$H$10,2,FALSE)</f>
        <v>0</v>
      </c>
      <c r="AG114" s="13">
        <f>(IF($K114="No",0,VLOOKUP(AG$3,LISTS!$M$2:$N$21,2,FALSE)*IF(U114="YES",1,0)))*VLOOKUP($H114,LISTS!$G$2:$H$10,2,FALSE)</f>
        <v>0</v>
      </c>
      <c r="AH114" s="13">
        <f>(IF($K114="No",0,VLOOKUP(AH$3,LISTS!$M$2:$N$21,2,FALSE)*IF(V114="YES",1,0)))*VLOOKUP($H114,LISTS!$G$2:$H$10,2,FALSE)</f>
        <v>0</v>
      </c>
      <c r="AI114" s="29" t="str">
        <f t="shared" si="11"/>
        <v>DNP</v>
      </c>
    </row>
    <row r="115" spans="1:35" x14ac:dyDescent="0.25">
      <c r="A115" s="3">
        <f t="shared" si="8"/>
        <v>2023</v>
      </c>
      <c r="B115" s="11">
        <f t="shared" si="9"/>
        <v>4</v>
      </c>
      <c r="C115" s="11" t="str">
        <f>VLOOKUP($B115,'FIXTURES INPUT'!$A$4:$H$41,2,FALSE)</f>
        <v>Wk04</v>
      </c>
      <c r="D115" s="13" t="str">
        <f>VLOOKUP($B115,'FIXTURES INPUT'!$A$4:$H$41,3,FALSE)</f>
        <v>Sun</v>
      </c>
      <c r="E115" s="14">
        <f>VLOOKUP($B115,'FIXTURES INPUT'!$A$4:$H$41,4,FALSE)</f>
        <v>45053</v>
      </c>
      <c r="F115" s="4" t="str">
        <f>VLOOKUP($B115,'FIXTURES INPUT'!$A$4:$H$41,6,FALSE)</f>
        <v>Dedham</v>
      </c>
      <c r="G115" s="13" t="str">
        <f>VLOOKUP($B115,'FIXTURES INPUT'!$A$4:$H$41,7,FALSE)</f>
        <v>Home</v>
      </c>
      <c r="H115" s="13" t="str">
        <f>VLOOKUP($B115,'FIXTURES INPUT'!$A$4:$H$41,8,FALSE)</f>
        <v>Cancelled</v>
      </c>
      <c r="I115" s="13">
        <f t="shared" si="10"/>
        <v>25</v>
      </c>
      <c r="J115" s="4" t="str">
        <f>VLOOKUP($I115,LISTS!$A$2:$B$39,2,FALSE)</f>
        <v>Additional 7</v>
      </c>
      <c r="K115" s="32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X115" s="13">
        <f>(IF($K115="No",0,VLOOKUP(X$3,LISTS!$M$2:$N$21,2,FALSE)*L115))*VLOOKUP($H115,LISTS!$G$2:$H$10,2,FALSE)</f>
        <v>0</v>
      </c>
      <c r="Y115" s="13">
        <f>(IF($K115="No",0,VLOOKUP(Y$3,LISTS!$M$2:$N$21,2,FALSE)*M115))*VLOOKUP($H115,LISTS!$G$2:$H$10,2,FALSE)</f>
        <v>0</v>
      </c>
      <c r="Z115" s="13">
        <f>(IF($K115="No",0,VLOOKUP(Z$3,LISTS!$M$2:$N$21,2,FALSE)*N115))*VLOOKUP($H115,LISTS!$G$2:$H$10,2,FALSE)</f>
        <v>0</v>
      </c>
      <c r="AA115" s="13">
        <f>(IF($K115="No",0,VLOOKUP(AA$3,LISTS!$M$2:$N$21,2,FALSE)*O115))*VLOOKUP($H115,LISTS!$G$2:$H$10,2,FALSE)</f>
        <v>0</v>
      </c>
      <c r="AB115" s="13">
        <f>(IF($K115="No",0,VLOOKUP(AB$3,LISTS!$M$2:$N$21,2,FALSE)*P115))*VLOOKUP($H115,LISTS!$G$2:$H$10,2,FALSE)</f>
        <v>0</v>
      </c>
      <c r="AC115" s="13">
        <f>(IF($K115="No",0,VLOOKUP(AC$3,LISTS!$M$2:$N$21,2,FALSE)*IF(Q115="YES",1,0)))*VLOOKUP($H115,LISTS!$G$2:$H$10,2,FALSE)</f>
        <v>0</v>
      </c>
      <c r="AD115" s="13">
        <f>(IF($K115="No",0,VLOOKUP(AD$3,LISTS!$M$2:$N$21,2,FALSE)*IF(R115="YES",1,0)))*VLOOKUP($H115,LISTS!$G$2:$H$10,2,FALSE)</f>
        <v>0</v>
      </c>
      <c r="AE115" s="13">
        <f>(IF($K115="No",0,VLOOKUP(AE$3,LISTS!$M$2:$N$21,2,FALSE)*IF(S115="YES",1,0)))*VLOOKUP($H115,LISTS!$G$2:$H$10,2,FALSE)</f>
        <v>0</v>
      </c>
      <c r="AF115" s="13">
        <f>(IF($K115="No",0,VLOOKUP(AF$3,LISTS!$M$2:$N$21,2,FALSE)*IF(T115="YES",1,0)))*VLOOKUP($H115,LISTS!$G$2:$H$10,2,FALSE)</f>
        <v>0</v>
      </c>
      <c r="AG115" s="13">
        <f>(IF($K115="No",0,VLOOKUP(AG$3,LISTS!$M$2:$N$21,2,FALSE)*IF(U115="YES",1,0)))*VLOOKUP($H115,LISTS!$G$2:$H$10,2,FALSE)</f>
        <v>0</v>
      </c>
      <c r="AH115" s="13">
        <f>(IF($K115="No",0,VLOOKUP(AH$3,LISTS!$M$2:$N$21,2,FALSE)*IF(V115="YES",1,0)))*VLOOKUP($H115,LISTS!$G$2:$H$10,2,FALSE)</f>
        <v>0</v>
      </c>
      <c r="AI115" s="29" t="str">
        <f t="shared" si="11"/>
        <v>DNP</v>
      </c>
    </row>
    <row r="116" spans="1:35" x14ac:dyDescent="0.25">
      <c r="A116" s="3">
        <f t="shared" si="8"/>
        <v>2023</v>
      </c>
      <c r="B116" s="11">
        <f t="shared" si="9"/>
        <v>4</v>
      </c>
      <c r="C116" s="11" t="str">
        <f>VLOOKUP($B116,'FIXTURES INPUT'!$A$4:$H$41,2,FALSE)</f>
        <v>Wk04</v>
      </c>
      <c r="D116" s="13" t="str">
        <f>VLOOKUP($B116,'FIXTURES INPUT'!$A$4:$H$41,3,FALSE)</f>
        <v>Sun</v>
      </c>
      <c r="E116" s="14">
        <f>VLOOKUP($B116,'FIXTURES INPUT'!$A$4:$H$41,4,FALSE)</f>
        <v>45053</v>
      </c>
      <c r="F116" s="4" t="str">
        <f>VLOOKUP($B116,'FIXTURES INPUT'!$A$4:$H$41,6,FALSE)</f>
        <v>Dedham</v>
      </c>
      <c r="G116" s="13" t="str">
        <f>VLOOKUP($B116,'FIXTURES INPUT'!$A$4:$H$41,7,FALSE)</f>
        <v>Home</v>
      </c>
      <c r="H116" s="13" t="str">
        <f>VLOOKUP($B116,'FIXTURES INPUT'!$A$4:$H$41,8,FALSE)</f>
        <v>Cancelled</v>
      </c>
      <c r="I116" s="13">
        <f t="shared" si="10"/>
        <v>26</v>
      </c>
      <c r="J116" s="4" t="str">
        <f>VLOOKUP($I116,LISTS!$A$2:$B$39,2,FALSE)</f>
        <v>Additional 8</v>
      </c>
      <c r="K116" s="32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X116" s="13">
        <f>(IF($K116="No",0,VLOOKUP(X$3,LISTS!$M$2:$N$21,2,FALSE)*L116))*VLOOKUP($H116,LISTS!$G$2:$H$10,2,FALSE)</f>
        <v>0</v>
      </c>
      <c r="Y116" s="13">
        <f>(IF($K116="No",0,VLOOKUP(Y$3,LISTS!$M$2:$N$21,2,FALSE)*M116))*VLOOKUP($H116,LISTS!$G$2:$H$10,2,FALSE)</f>
        <v>0</v>
      </c>
      <c r="Z116" s="13">
        <f>(IF($K116="No",0,VLOOKUP(Z$3,LISTS!$M$2:$N$21,2,FALSE)*N116))*VLOOKUP($H116,LISTS!$G$2:$H$10,2,FALSE)</f>
        <v>0</v>
      </c>
      <c r="AA116" s="13">
        <f>(IF($K116="No",0,VLOOKUP(AA$3,LISTS!$M$2:$N$21,2,FALSE)*O116))*VLOOKUP($H116,LISTS!$G$2:$H$10,2,FALSE)</f>
        <v>0</v>
      </c>
      <c r="AB116" s="13">
        <f>(IF($K116="No",0,VLOOKUP(AB$3,LISTS!$M$2:$N$21,2,FALSE)*P116))*VLOOKUP($H116,LISTS!$G$2:$H$10,2,FALSE)</f>
        <v>0</v>
      </c>
      <c r="AC116" s="13">
        <f>(IF($K116="No",0,VLOOKUP(AC$3,LISTS!$M$2:$N$21,2,FALSE)*IF(Q116="YES",1,0)))*VLOOKUP($H116,LISTS!$G$2:$H$10,2,FALSE)</f>
        <v>0</v>
      </c>
      <c r="AD116" s="13">
        <f>(IF($K116="No",0,VLOOKUP(AD$3,LISTS!$M$2:$N$21,2,FALSE)*IF(R116="YES",1,0)))*VLOOKUP($H116,LISTS!$G$2:$H$10,2,FALSE)</f>
        <v>0</v>
      </c>
      <c r="AE116" s="13">
        <f>(IF($K116="No",0,VLOOKUP(AE$3,LISTS!$M$2:$N$21,2,FALSE)*IF(S116="YES",1,0)))*VLOOKUP($H116,LISTS!$G$2:$H$10,2,FALSE)</f>
        <v>0</v>
      </c>
      <c r="AF116" s="13">
        <f>(IF($K116="No",0,VLOOKUP(AF$3,LISTS!$M$2:$N$21,2,FALSE)*IF(T116="YES",1,0)))*VLOOKUP($H116,LISTS!$G$2:$H$10,2,FALSE)</f>
        <v>0</v>
      </c>
      <c r="AG116" s="13">
        <f>(IF($K116="No",0,VLOOKUP(AG$3,LISTS!$M$2:$N$21,2,FALSE)*IF(U116="YES",1,0)))*VLOOKUP($H116,LISTS!$G$2:$H$10,2,FALSE)</f>
        <v>0</v>
      </c>
      <c r="AH116" s="13">
        <f>(IF($K116="No",0,VLOOKUP(AH$3,LISTS!$M$2:$N$21,2,FALSE)*IF(V116="YES",1,0)))*VLOOKUP($H116,LISTS!$G$2:$H$10,2,FALSE)</f>
        <v>0</v>
      </c>
      <c r="AI116" s="29" t="str">
        <f t="shared" si="11"/>
        <v>DNP</v>
      </c>
    </row>
    <row r="117" spans="1:35" x14ac:dyDescent="0.25">
      <c r="A117" s="3">
        <f t="shared" si="8"/>
        <v>2023</v>
      </c>
      <c r="B117" s="11">
        <f t="shared" si="9"/>
        <v>4</v>
      </c>
      <c r="C117" s="11" t="str">
        <f>VLOOKUP($B117,'FIXTURES INPUT'!$A$4:$H$41,2,FALSE)</f>
        <v>Wk04</v>
      </c>
      <c r="D117" s="13" t="str">
        <f>VLOOKUP($B117,'FIXTURES INPUT'!$A$4:$H$41,3,FALSE)</f>
        <v>Sun</v>
      </c>
      <c r="E117" s="14">
        <f>VLOOKUP($B117,'FIXTURES INPUT'!$A$4:$H$41,4,FALSE)</f>
        <v>45053</v>
      </c>
      <c r="F117" s="4" t="str">
        <f>VLOOKUP($B117,'FIXTURES INPUT'!$A$4:$H$41,6,FALSE)</f>
        <v>Dedham</v>
      </c>
      <c r="G117" s="13" t="str">
        <f>VLOOKUP($B117,'FIXTURES INPUT'!$A$4:$H$41,7,FALSE)</f>
        <v>Home</v>
      </c>
      <c r="H117" s="13" t="str">
        <f>VLOOKUP($B117,'FIXTURES INPUT'!$A$4:$H$41,8,FALSE)</f>
        <v>Cancelled</v>
      </c>
      <c r="I117" s="13">
        <f t="shared" si="10"/>
        <v>27</v>
      </c>
      <c r="J117" s="4" t="str">
        <f>VLOOKUP($I117,LISTS!$A$2:$B$39,2,FALSE)</f>
        <v>Additional 9</v>
      </c>
      <c r="K117" s="32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X117" s="13">
        <f>(IF($K117="No",0,VLOOKUP(X$3,LISTS!$M$2:$N$21,2,FALSE)*L117))*VLOOKUP($H117,LISTS!$G$2:$H$10,2,FALSE)</f>
        <v>0</v>
      </c>
      <c r="Y117" s="13">
        <f>(IF($K117="No",0,VLOOKUP(Y$3,LISTS!$M$2:$N$21,2,FALSE)*M117))*VLOOKUP($H117,LISTS!$G$2:$H$10,2,FALSE)</f>
        <v>0</v>
      </c>
      <c r="Z117" s="13">
        <f>(IF($K117="No",0,VLOOKUP(Z$3,LISTS!$M$2:$N$21,2,FALSE)*N117))*VLOOKUP($H117,LISTS!$G$2:$H$10,2,FALSE)</f>
        <v>0</v>
      </c>
      <c r="AA117" s="13">
        <f>(IF($K117="No",0,VLOOKUP(AA$3,LISTS!$M$2:$N$21,2,FALSE)*O117))*VLOOKUP($H117,LISTS!$G$2:$H$10,2,FALSE)</f>
        <v>0</v>
      </c>
      <c r="AB117" s="13">
        <f>(IF($K117="No",0,VLOOKUP(AB$3,LISTS!$M$2:$N$21,2,FALSE)*P117))*VLOOKUP($H117,LISTS!$G$2:$H$10,2,FALSE)</f>
        <v>0</v>
      </c>
      <c r="AC117" s="13">
        <f>(IF($K117="No",0,VLOOKUP(AC$3,LISTS!$M$2:$N$21,2,FALSE)*IF(Q117="YES",1,0)))*VLOOKUP($H117,LISTS!$G$2:$H$10,2,FALSE)</f>
        <v>0</v>
      </c>
      <c r="AD117" s="13">
        <f>(IF($K117="No",0,VLOOKUP(AD$3,LISTS!$M$2:$N$21,2,FALSE)*IF(R117="YES",1,0)))*VLOOKUP($H117,LISTS!$G$2:$H$10,2,FALSE)</f>
        <v>0</v>
      </c>
      <c r="AE117" s="13">
        <f>(IF($K117="No",0,VLOOKUP(AE$3,LISTS!$M$2:$N$21,2,FALSE)*IF(S117="YES",1,0)))*VLOOKUP($H117,LISTS!$G$2:$H$10,2,FALSE)</f>
        <v>0</v>
      </c>
      <c r="AF117" s="13">
        <f>(IF($K117="No",0,VLOOKUP(AF$3,LISTS!$M$2:$N$21,2,FALSE)*IF(T117="YES",1,0)))*VLOOKUP($H117,LISTS!$G$2:$H$10,2,FALSE)</f>
        <v>0</v>
      </c>
      <c r="AG117" s="13">
        <f>(IF($K117="No",0,VLOOKUP(AG$3,LISTS!$M$2:$N$21,2,FALSE)*IF(U117="YES",1,0)))*VLOOKUP($H117,LISTS!$G$2:$H$10,2,FALSE)</f>
        <v>0</v>
      </c>
      <c r="AH117" s="13">
        <f>(IF($K117="No",0,VLOOKUP(AH$3,LISTS!$M$2:$N$21,2,FALSE)*IF(V117="YES",1,0)))*VLOOKUP($H117,LISTS!$G$2:$H$10,2,FALSE)</f>
        <v>0</v>
      </c>
      <c r="AI117" s="29" t="str">
        <f t="shared" si="11"/>
        <v>DNP</v>
      </c>
    </row>
    <row r="118" spans="1:35" x14ac:dyDescent="0.25">
      <c r="A118" s="3">
        <f t="shared" si="8"/>
        <v>2023</v>
      </c>
      <c r="B118" s="11">
        <f t="shared" si="9"/>
        <v>4</v>
      </c>
      <c r="C118" s="11" t="str">
        <f>VLOOKUP($B118,'FIXTURES INPUT'!$A$4:$H$41,2,FALSE)</f>
        <v>Wk04</v>
      </c>
      <c r="D118" s="13" t="str">
        <f>VLOOKUP($B118,'FIXTURES INPUT'!$A$4:$H$41,3,FALSE)</f>
        <v>Sun</v>
      </c>
      <c r="E118" s="14">
        <f>VLOOKUP($B118,'FIXTURES INPUT'!$A$4:$H$41,4,FALSE)</f>
        <v>45053</v>
      </c>
      <c r="F118" s="4" t="str">
        <f>VLOOKUP($B118,'FIXTURES INPUT'!$A$4:$H$41,6,FALSE)</f>
        <v>Dedham</v>
      </c>
      <c r="G118" s="13" t="str">
        <f>VLOOKUP($B118,'FIXTURES INPUT'!$A$4:$H$41,7,FALSE)</f>
        <v>Home</v>
      </c>
      <c r="H118" s="13" t="str">
        <f>VLOOKUP($B118,'FIXTURES INPUT'!$A$4:$H$41,8,FALSE)</f>
        <v>Cancelled</v>
      </c>
      <c r="I118" s="13">
        <f t="shared" si="10"/>
        <v>28</v>
      </c>
      <c r="J118" s="4" t="str">
        <f>VLOOKUP($I118,LISTS!$A$2:$B$39,2,FALSE)</f>
        <v>Additional 10</v>
      </c>
      <c r="K118" s="32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X118" s="13">
        <f>(IF($K118="No",0,VLOOKUP(X$3,LISTS!$M$2:$N$21,2,FALSE)*L118))*VLOOKUP($H118,LISTS!$G$2:$H$10,2,FALSE)</f>
        <v>0</v>
      </c>
      <c r="Y118" s="13">
        <f>(IF($K118="No",0,VLOOKUP(Y$3,LISTS!$M$2:$N$21,2,FALSE)*M118))*VLOOKUP($H118,LISTS!$G$2:$H$10,2,FALSE)</f>
        <v>0</v>
      </c>
      <c r="Z118" s="13">
        <f>(IF($K118="No",0,VLOOKUP(Z$3,LISTS!$M$2:$N$21,2,FALSE)*N118))*VLOOKUP($H118,LISTS!$G$2:$H$10,2,FALSE)</f>
        <v>0</v>
      </c>
      <c r="AA118" s="13">
        <f>(IF($K118="No",0,VLOOKUP(AA$3,LISTS!$M$2:$N$21,2,FALSE)*O118))*VLOOKUP($H118,LISTS!$G$2:$H$10,2,FALSE)</f>
        <v>0</v>
      </c>
      <c r="AB118" s="13">
        <f>(IF($K118="No",0,VLOOKUP(AB$3,LISTS!$M$2:$N$21,2,FALSE)*P118))*VLOOKUP($H118,LISTS!$G$2:$H$10,2,FALSE)</f>
        <v>0</v>
      </c>
      <c r="AC118" s="13">
        <f>(IF($K118="No",0,VLOOKUP(AC$3,LISTS!$M$2:$N$21,2,FALSE)*IF(Q118="YES",1,0)))*VLOOKUP($H118,LISTS!$G$2:$H$10,2,FALSE)</f>
        <v>0</v>
      </c>
      <c r="AD118" s="13">
        <f>(IF($K118="No",0,VLOOKUP(AD$3,LISTS!$M$2:$N$21,2,FALSE)*IF(R118="YES",1,0)))*VLOOKUP($H118,LISTS!$G$2:$H$10,2,FALSE)</f>
        <v>0</v>
      </c>
      <c r="AE118" s="13">
        <f>(IF($K118="No",0,VLOOKUP(AE$3,LISTS!$M$2:$N$21,2,FALSE)*IF(S118="YES",1,0)))*VLOOKUP($H118,LISTS!$G$2:$H$10,2,FALSE)</f>
        <v>0</v>
      </c>
      <c r="AF118" s="13">
        <f>(IF($K118="No",0,VLOOKUP(AF$3,LISTS!$M$2:$N$21,2,FALSE)*IF(T118="YES",1,0)))*VLOOKUP($H118,LISTS!$G$2:$H$10,2,FALSE)</f>
        <v>0</v>
      </c>
      <c r="AG118" s="13">
        <f>(IF($K118="No",0,VLOOKUP(AG$3,LISTS!$M$2:$N$21,2,FALSE)*IF(U118="YES",1,0)))*VLOOKUP($H118,LISTS!$G$2:$H$10,2,FALSE)</f>
        <v>0</v>
      </c>
      <c r="AH118" s="13">
        <f>(IF($K118="No",0,VLOOKUP(AH$3,LISTS!$M$2:$N$21,2,FALSE)*IF(V118="YES",1,0)))*VLOOKUP($H118,LISTS!$G$2:$H$10,2,FALSE)</f>
        <v>0</v>
      </c>
      <c r="AI118" s="29" t="str">
        <f t="shared" si="11"/>
        <v>DNP</v>
      </c>
    </row>
    <row r="119" spans="1:35" ht="15.75" thickBot="1" x14ac:dyDescent="0.3">
      <c r="A119" s="6">
        <f t="shared" si="8"/>
        <v>2023</v>
      </c>
      <c r="B119" s="15">
        <f t="shared" si="9"/>
        <v>4</v>
      </c>
      <c r="C119" s="15" t="str">
        <f>VLOOKUP($B119,'FIXTURES INPUT'!$A$4:$H$41,2,FALSE)</f>
        <v>Wk04</v>
      </c>
      <c r="D119" s="15" t="str">
        <f>VLOOKUP($B119,'FIXTURES INPUT'!$A$4:$H$41,3,FALSE)</f>
        <v>Sun</v>
      </c>
      <c r="E119" s="16">
        <f>VLOOKUP($B119,'FIXTURES INPUT'!$A$4:$H$41,4,FALSE)</f>
        <v>45053</v>
      </c>
      <c r="F119" s="6" t="str">
        <f>VLOOKUP($B119,'FIXTURES INPUT'!$A$4:$H$41,6,FALSE)</f>
        <v>Dedham</v>
      </c>
      <c r="G119" s="15" t="str">
        <f>VLOOKUP($B119,'FIXTURES INPUT'!$A$4:$H$41,7,FALSE)</f>
        <v>Home</v>
      </c>
      <c r="H119" s="15" t="str">
        <f>VLOOKUP($B119,'FIXTURES INPUT'!$A$4:$H$41,8,FALSE)</f>
        <v>Cancelled</v>
      </c>
      <c r="I119" s="15">
        <f t="shared" si="10"/>
        <v>29</v>
      </c>
      <c r="J119" s="6" t="str">
        <f>VLOOKUP($I119,LISTS!$A$2:$B$39,2,FALSE)</f>
        <v>Additional 11</v>
      </c>
      <c r="K119" s="33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X119" s="15">
        <f>(IF($K119="No",0,VLOOKUP(X$3,LISTS!$M$2:$N$21,2,FALSE)*L119))*VLOOKUP($H119,LISTS!$G$2:$H$10,2,FALSE)</f>
        <v>0</v>
      </c>
      <c r="Y119" s="15">
        <f>(IF($K119="No",0,VLOOKUP(Y$3,LISTS!$M$2:$N$21,2,FALSE)*M119))*VLOOKUP($H119,LISTS!$G$2:$H$10,2,FALSE)</f>
        <v>0</v>
      </c>
      <c r="Z119" s="15">
        <f>(IF($K119="No",0,VLOOKUP(Z$3,LISTS!$M$2:$N$21,2,FALSE)*N119))*VLOOKUP($H119,LISTS!$G$2:$H$10,2,FALSE)</f>
        <v>0</v>
      </c>
      <c r="AA119" s="15">
        <f>(IF($K119="No",0,VLOOKUP(AA$3,LISTS!$M$2:$N$21,2,FALSE)*O119))*VLOOKUP($H119,LISTS!$G$2:$H$10,2,FALSE)</f>
        <v>0</v>
      </c>
      <c r="AB119" s="15">
        <f>(IF($K119="No",0,VLOOKUP(AB$3,LISTS!$M$2:$N$21,2,FALSE)*P119))*VLOOKUP($H119,LISTS!$G$2:$H$10,2,FALSE)</f>
        <v>0</v>
      </c>
      <c r="AC119" s="15">
        <f>(IF($K119="No",0,VLOOKUP(AC$3,LISTS!$M$2:$N$21,2,FALSE)*IF(Q119="YES",1,0)))*VLOOKUP($H119,LISTS!$G$2:$H$10,2,FALSE)</f>
        <v>0</v>
      </c>
      <c r="AD119" s="15">
        <f>(IF($K119="No",0,VLOOKUP(AD$3,LISTS!$M$2:$N$21,2,FALSE)*IF(R119="YES",1,0)))*VLOOKUP($H119,LISTS!$G$2:$H$10,2,FALSE)</f>
        <v>0</v>
      </c>
      <c r="AE119" s="15">
        <f>(IF($K119="No",0,VLOOKUP(AE$3,LISTS!$M$2:$N$21,2,FALSE)*IF(S119="YES",1,0)))*VLOOKUP($H119,LISTS!$G$2:$H$10,2,FALSE)</f>
        <v>0</v>
      </c>
      <c r="AF119" s="15">
        <f>(IF($K119="No",0,VLOOKUP(AF$3,LISTS!$M$2:$N$21,2,FALSE)*IF(T119="YES",1,0)))*VLOOKUP($H119,LISTS!$G$2:$H$10,2,FALSE)</f>
        <v>0</v>
      </c>
      <c r="AG119" s="15">
        <f>(IF($K119="No",0,VLOOKUP(AG$3,LISTS!$M$2:$N$21,2,FALSE)*IF(U119="YES",1,0)))*VLOOKUP($H119,LISTS!$G$2:$H$10,2,FALSE)</f>
        <v>0</v>
      </c>
      <c r="AH119" s="15">
        <f>(IF($K119="No",0,VLOOKUP(AH$3,LISTS!$M$2:$N$21,2,FALSE)*IF(V119="YES",1,0)))*VLOOKUP($H119,LISTS!$G$2:$H$10,2,FALSE)</f>
        <v>0</v>
      </c>
      <c r="AI119" s="30" t="str">
        <f t="shared" si="11"/>
        <v>DNP</v>
      </c>
    </row>
    <row r="120" spans="1:35" ht="15.75" thickTop="1" x14ac:dyDescent="0.25">
      <c r="A120" s="3">
        <v>2022</v>
      </c>
      <c r="B120" s="11">
        <f t="shared" ref="B120" si="16">B91+1</f>
        <v>5</v>
      </c>
      <c r="C120" s="11" t="str">
        <f>VLOOKUP($B120,'FIXTURES INPUT'!$A$4:$H$41,2,FALSE)</f>
        <v>Wk05</v>
      </c>
      <c r="D120" s="11" t="str">
        <f>VLOOKUP($B120,'FIXTURES INPUT'!$A$4:$H$41,3,FALSE)</f>
        <v>Sun</v>
      </c>
      <c r="E120" s="12">
        <f>VLOOKUP($B120,'FIXTURES INPUT'!$A$4:$H$41,4,FALSE)</f>
        <v>45060</v>
      </c>
      <c r="F120" s="3" t="str">
        <f>VLOOKUP($B120,'FIXTURES INPUT'!$A$4:$H$41,6,FALSE)</f>
        <v>Nacton</v>
      </c>
      <c r="G120" s="11" t="str">
        <f>VLOOKUP($B120,'FIXTURES INPUT'!$A$4:$H$41,7,FALSE)</f>
        <v>Away</v>
      </c>
      <c r="H120" s="11" t="str">
        <f>VLOOKUP($B120,'FIXTURES INPUT'!$A$4:$H$41,8,FALSE)</f>
        <v>Cancelled</v>
      </c>
      <c r="I120" s="11">
        <v>1</v>
      </c>
      <c r="J120" s="3" t="str">
        <f>VLOOKUP($I120,LISTS!$A$2:$B$39,2,FALSE)</f>
        <v>Logan</v>
      </c>
      <c r="K120" s="31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X120" s="11">
        <f>(IF($K120="No",0,VLOOKUP(X$3,LISTS!$M$2:$N$21,2,FALSE)*L120))*VLOOKUP($H120,LISTS!$G$2:$H$10,2,FALSE)</f>
        <v>0</v>
      </c>
      <c r="Y120" s="11">
        <f>(IF($K120="No",0,VLOOKUP(Y$3,LISTS!$M$2:$N$21,2,FALSE)*M120))*VLOOKUP($H120,LISTS!$G$2:$H$10,2,FALSE)</f>
        <v>0</v>
      </c>
      <c r="Z120" s="11">
        <f>(IF($K120="No",0,VLOOKUP(Z$3,LISTS!$M$2:$N$21,2,FALSE)*N120))*VLOOKUP($H120,LISTS!$G$2:$H$10,2,FALSE)</f>
        <v>0</v>
      </c>
      <c r="AA120" s="11">
        <f>(IF($K120="No",0,VLOOKUP(AA$3,LISTS!$M$2:$N$21,2,FALSE)*O120))*VLOOKUP($H120,LISTS!$G$2:$H$10,2,FALSE)</f>
        <v>0</v>
      </c>
      <c r="AB120" s="11">
        <f>(IF($K120="No",0,VLOOKUP(AB$3,LISTS!$M$2:$N$21,2,FALSE)*P120))*VLOOKUP($H120,LISTS!$G$2:$H$10,2,FALSE)</f>
        <v>0</v>
      </c>
      <c r="AC120" s="11">
        <f>(IF($K120="No",0,VLOOKUP(AC$3,LISTS!$M$2:$N$21,2,FALSE)*IF(Q120="YES",1,0)))*VLOOKUP($H120,LISTS!$G$2:$H$10,2,FALSE)</f>
        <v>0</v>
      </c>
      <c r="AD120" s="11">
        <f>(IF($K120="No",0,VLOOKUP(AD$3,LISTS!$M$2:$N$21,2,FALSE)*IF(R120="YES",1,0)))*VLOOKUP($H120,LISTS!$G$2:$H$10,2,FALSE)</f>
        <v>0</v>
      </c>
      <c r="AE120" s="11">
        <f>(IF($K120="No",0,VLOOKUP(AE$3,LISTS!$M$2:$N$21,2,FALSE)*IF(S120="YES",1,0)))*VLOOKUP($H120,LISTS!$G$2:$H$10,2,FALSE)</f>
        <v>0</v>
      </c>
      <c r="AF120" s="11">
        <f>(IF($K120="No",0,VLOOKUP(AF$3,LISTS!$M$2:$N$21,2,FALSE)*IF(T120="YES",1,0)))*VLOOKUP($H120,LISTS!$G$2:$H$10,2,FALSE)</f>
        <v>0</v>
      </c>
      <c r="AG120" s="11">
        <f>(IF($K120="No",0,VLOOKUP(AG$3,LISTS!$M$2:$N$21,2,FALSE)*IF(U120="YES",1,0)))*VLOOKUP($H120,LISTS!$G$2:$H$10,2,FALSE)</f>
        <v>0</v>
      </c>
      <c r="AH120" s="11">
        <f>(IF($K120="No",0,VLOOKUP(AH$3,LISTS!$M$2:$N$21,2,FALSE)*IF(V120="YES",1,0)))*VLOOKUP($H120,LISTS!$G$2:$H$10,2,FALSE)</f>
        <v>0</v>
      </c>
      <c r="AI120" s="28" t="str">
        <f t="shared" si="11"/>
        <v>DNP</v>
      </c>
    </row>
    <row r="121" spans="1:35" x14ac:dyDescent="0.25">
      <c r="A121" s="3">
        <f t="shared" ref="A121" si="17">$A$4</f>
        <v>2023</v>
      </c>
      <c r="B121" s="11">
        <f t="shared" ref="B121" si="18">B120</f>
        <v>5</v>
      </c>
      <c r="C121" s="11" t="str">
        <f>VLOOKUP($B121,'FIXTURES INPUT'!$A$4:$H$41,2,FALSE)</f>
        <v>Wk05</v>
      </c>
      <c r="D121" s="13" t="str">
        <f>VLOOKUP($B121,'FIXTURES INPUT'!$A$4:$H$41,3,FALSE)</f>
        <v>Sun</v>
      </c>
      <c r="E121" s="14">
        <f>VLOOKUP($B121,'FIXTURES INPUT'!$A$4:$H$41,4,FALSE)</f>
        <v>45060</v>
      </c>
      <c r="F121" s="4" t="str">
        <f>VLOOKUP($B121,'FIXTURES INPUT'!$A$4:$H$41,6,FALSE)</f>
        <v>Nacton</v>
      </c>
      <c r="G121" s="13" t="str">
        <f>VLOOKUP($B121,'FIXTURES INPUT'!$A$4:$H$41,7,FALSE)</f>
        <v>Away</v>
      </c>
      <c r="H121" s="13" t="str">
        <f>VLOOKUP($B121,'FIXTURES INPUT'!$A$4:$H$41,8,FALSE)</f>
        <v>Cancelled</v>
      </c>
      <c r="I121" s="13">
        <v>2</v>
      </c>
      <c r="J121" s="4" t="str">
        <f>VLOOKUP($I121,LISTS!$A$2:$B$39,2,FALSE)</f>
        <v>Tris</v>
      </c>
      <c r="K121" s="32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X121" s="13">
        <f>(IF($K121="No",0,VLOOKUP(X$3,LISTS!$M$2:$N$21,2,FALSE)*L121))*VLOOKUP($H121,LISTS!$G$2:$H$10,2,FALSE)</f>
        <v>0</v>
      </c>
      <c r="Y121" s="13">
        <f>(IF($K121="No",0,VLOOKUP(Y$3,LISTS!$M$2:$N$21,2,FALSE)*M121))*VLOOKUP($H121,LISTS!$G$2:$H$10,2,FALSE)</f>
        <v>0</v>
      </c>
      <c r="Z121" s="13">
        <f>(IF($K121="No",0,VLOOKUP(Z$3,LISTS!$M$2:$N$21,2,FALSE)*N121))*VLOOKUP($H121,LISTS!$G$2:$H$10,2,FALSE)</f>
        <v>0</v>
      </c>
      <c r="AA121" s="13">
        <f>(IF($K121="No",0,VLOOKUP(AA$3,LISTS!$M$2:$N$21,2,FALSE)*O121))*VLOOKUP($H121,LISTS!$G$2:$H$10,2,FALSE)</f>
        <v>0</v>
      </c>
      <c r="AB121" s="13">
        <f>(IF($K121="No",0,VLOOKUP(AB$3,LISTS!$M$2:$N$21,2,FALSE)*P121))*VLOOKUP($H121,LISTS!$G$2:$H$10,2,FALSE)</f>
        <v>0</v>
      </c>
      <c r="AC121" s="13">
        <f>(IF($K121="No",0,VLOOKUP(AC$3,LISTS!$M$2:$N$21,2,FALSE)*IF(Q121="YES",1,0)))*VLOOKUP($H121,LISTS!$G$2:$H$10,2,FALSE)</f>
        <v>0</v>
      </c>
      <c r="AD121" s="13">
        <f>(IF($K121="No",0,VLOOKUP(AD$3,LISTS!$M$2:$N$21,2,FALSE)*IF(R121="YES",1,0)))*VLOOKUP($H121,LISTS!$G$2:$H$10,2,FALSE)</f>
        <v>0</v>
      </c>
      <c r="AE121" s="13">
        <f>(IF($K121="No",0,VLOOKUP(AE$3,LISTS!$M$2:$N$21,2,FALSE)*IF(S121="YES",1,0)))*VLOOKUP($H121,LISTS!$G$2:$H$10,2,FALSE)</f>
        <v>0</v>
      </c>
      <c r="AF121" s="13">
        <f>(IF($K121="No",0,VLOOKUP(AF$3,LISTS!$M$2:$N$21,2,FALSE)*IF(T121="YES",1,0)))*VLOOKUP($H121,LISTS!$G$2:$H$10,2,FALSE)</f>
        <v>0</v>
      </c>
      <c r="AG121" s="13">
        <f>(IF($K121="No",0,VLOOKUP(AG$3,LISTS!$M$2:$N$21,2,FALSE)*IF(U121="YES",1,0)))*VLOOKUP($H121,LISTS!$G$2:$H$10,2,FALSE)</f>
        <v>0</v>
      </c>
      <c r="AH121" s="13">
        <f>(IF($K121="No",0,VLOOKUP(AH$3,LISTS!$M$2:$N$21,2,FALSE)*IF(V121="YES",1,0)))*VLOOKUP($H121,LISTS!$G$2:$H$10,2,FALSE)</f>
        <v>0</v>
      </c>
      <c r="AI121" s="29" t="str">
        <f t="shared" si="11"/>
        <v>DNP</v>
      </c>
    </row>
    <row r="122" spans="1:35" x14ac:dyDescent="0.25">
      <c r="A122" s="3">
        <f t="shared" si="8"/>
        <v>2023</v>
      </c>
      <c r="B122" s="11">
        <f t="shared" si="9"/>
        <v>5</v>
      </c>
      <c r="C122" s="11" t="str">
        <f>VLOOKUP($B122,'FIXTURES INPUT'!$A$4:$H$41,2,FALSE)</f>
        <v>Wk05</v>
      </c>
      <c r="D122" s="13" t="str">
        <f>VLOOKUP($B122,'FIXTURES INPUT'!$A$4:$H$41,3,FALSE)</f>
        <v>Sun</v>
      </c>
      <c r="E122" s="14">
        <f>VLOOKUP($B122,'FIXTURES INPUT'!$A$4:$H$41,4,FALSE)</f>
        <v>45060</v>
      </c>
      <c r="F122" s="4" t="str">
        <f>VLOOKUP($B122,'FIXTURES INPUT'!$A$4:$H$41,6,FALSE)</f>
        <v>Nacton</v>
      </c>
      <c r="G122" s="13" t="str">
        <f>VLOOKUP($B122,'FIXTURES INPUT'!$A$4:$H$41,7,FALSE)</f>
        <v>Away</v>
      </c>
      <c r="H122" s="13" t="str">
        <f>VLOOKUP($B122,'FIXTURES INPUT'!$A$4:$H$41,8,FALSE)</f>
        <v>Cancelled</v>
      </c>
      <c r="I122" s="13">
        <v>3</v>
      </c>
      <c r="J122" s="4" t="str">
        <f>VLOOKUP($I122,LISTS!$A$2:$B$39,2,FALSE)</f>
        <v>Jepson</v>
      </c>
      <c r="K122" s="32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X122" s="13">
        <f>(IF($K122="No",0,VLOOKUP(X$3,LISTS!$M$2:$N$21,2,FALSE)*L122))*VLOOKUP($H122,LISTS!$G$2:$H$10,2,FALSE)</f>
        <v>0</v>
      </c>
      <c r="Y122" s="13">
        <f>(IF($K122="No",0,VLOOKUP(Y$3,LISTS!$M$2:$N$21,2,FALSE)*M122))*VLOOKUP($H122,LISTS!$G$2:$H$10,2,FALSE)</f>
        <v>0</v>
      </c>
      <c r="Z122" s="13">
        <f>(IF($K122="No",0,VLOOKUP(Z$3,LISTS!$M$2:$N$21,2,FALSE)*N122))*VLOOKUP($H122,LISTS!$G$2:$H$10,2,FALSE)</f>
        <v>0</v>
      </c>
      <c r="AA122" s="13">
        <f>(IF($K122="No",0,VLOOKUP(AA$3,LISTS!$M$2:$N$21,2,FALSE)*O122))*VLOOKUP($H122,LISTS!$G$2:$H$10,2,FALSE)</f>
        <v>0</v>
      </c>
      <c r="AB122" s="13">
        <f>(IF($K122="No",0,VLOOKUP(AB$3,LISTS!$M$2:$N$21,2,FALSE)*P122))*VLOOKUP($H122,LISTS!$G$2:$H$10,2,FALSE)</f>
        <v>0</v>
      </c>
      <c r="AC122" s="13">
        <f>(IF($K122="No",0,VLOOKUP(AC$3,LISTS!$M$2:$N$21,2,FALSE)*IF(Q122="YES",1,0)))*VLOOKUP($H122,LISTS!$G$2:$H$10,2,FALSE)</f>
        <v>0</v>
      </c>
      <c r="AD122" s="13">
        <f>(IF($K122="No",0,VLOOKUP(AD$3,LISTS!$M$2:$N$21,2,FALSE)*IF(R122="YES",1,0)))*VLOOKUP($H122,LISTS!$G$2:$H$10,2,FALSE)</f>
        <v>0</v>
      </c>
      <c r="AE122" s="13">
        <f>(IF($K122="No",0,VLOOKUP(AE$3,LISTS!$M$2:$N$21,2,FALSE)*IF(S122="YES",1,0)))*VLOOKUP($H122,LISTS!$G$2:$H$10,2,FALSE)</f>
        <v>0</v>
      </c>
      <c r="AF122" s="13">
        <f>(IF($K122="No",0,VLOOKUP(AF$3,LISTS!$M$2:$N$21,2,FALSE)*IF(T122="YES",1,0)))*VLOOKUP($H122,LISTS!$G$2:$H$10,2,FALSE)</f>
        <v>0</v>
      </c>
      <c r="AG122" s="13">
        <f>(IF($K122="No",0,VLOOKUP(AG$3,LISTS!$M$2:$N$21,2,FALSE)*IF(U122="YES",1,0)))*VLOOKUP($H122,LISTS!$G$2:$H$10,2,FALSE)</f>
        <v>0</v>
      </c>
      <c r="AH122" s="13">
        <f>(IF($K122="No",0,VLOOKUP(AH$3,LISTS!$M$2:$N$21,2,FALSE)*IF(V122="YES",1,0)))*VLOOKUP($H122,LISTS!$G$2:$H$10,2,FALSE)</f>
        <v>0</v>
      </c>
      <c r="AI122" s="29" t="str">
        <f t="shared" si="11"/>
        <v>DNP</v>
      </c>
    </row>
    <row r="123" spans="1:35" x14ac:dyDescent="0.25">
      <c r="A123" s="3">
        <f t="shared" si="8"/>
        <v>2023</v>
      </c>
      <c r="B123" s="11">
        <f t="shared" si="9"/>
        <v>5</v>
      </c>
      <c r="C123" s="11" t="str">
        <f>VLOOKUP($B123,'FIXTURES INPUT'!$A$4:$H$41,2,FALSE)</f>
        <v>Wk05</v>
      </c>
      <c r="D123" s="13" t="str">
        <f>VLOOKUP($B123,'FIXTURES INPUT'!$A$4:$H$41,3,FALSE)</f>
        <v>Sun</v>
      </c>
      <c r="E123" s="14">
        <f>VLOOKUP($B123,'FIXTURES INPUT'!$A$4:$H$41,4,FALSE)</f>
        <v>45060</v>
      </c>
      <c r="F123" s="4" t="str">
        <f>VLOOKUP($B123,'FIXTURES INPUT'!$A$4:$H$41,6,FALSE)</f>
        <v>Nacton</v>
      </c>
      <c r="G123" s="13" t="str">
        <f>VLOOKUP($B123,'FIXTURES INPUT'!$A$4:$H$41,7,FALSE)</f>
        <v>Away</v>
      </c>
      <c r="H123" s="13" t="str">
        <f>VLOOKUP($B123,'FIXTURES INPUT'!$A$4:$H$41,8,FALSE)</f>
        <v>Cancelled</v>
      </c>
      <c r="I123" s="13">
        <v>4</v>
      </c>
      <c r="J123" s="4" t="str">
        <f>VLOOKUP($I123,LISTS!$A$2:$B$39,2,FALSE)</f>
        <v>Wellsy</v>
      </c>
      <c r="K123" s="32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X123" s="13">
        <f>(IF($K123="No",0,VLOOKUP(X$3,LISTS!$M$2:$N$21,2,FALSE)*L123))*VLOOKUP($H123,LISTS!$G$2:$H$10,2,FALSE)</f>
        <v>0</v>
      </c>
      <c r="Y123" s="13">
        <f>(IF($K123="No",0,VLOOKUP(Y$3,LISTS!$M$2:$N$21,2,FALSE)*M123))*VLOOKUP($H123,LISTS!$G$2:$H$10,2,FALSE)</f>
        <v>0</v>
      </c>
      <c r="Z123" s="13">
        <f>(IF($K123="No",0,VLOOKUP(Z$3,LISTS!$M$2:$N$21,2,FALSE)*N123))*VLOOKUP($H123,LISTS!$G$2:$H$10,2,FALSE)</f>
        <v>0</v>
      </c>
      <c r="AA123" s="13">
        <f>(IF($K123="No",0,VLOOKUP(AA$3,LISTS!$M$2:$N$21,2,FALSE)*O123))*VLOOKUP($H123,LISTS!$G$2:$H$10,2,FALSE)</f>
        <v>0</v>
      </c>
      <c r="AB123" s="13">
        <f>(IF($K123="No",0,VLOOKUP(AB$3,LISTS!$M$2:$N$21,2,FALSE)*P123))*VLOOKUP($H123,LISTS!$G$2:$H$10,2,FALSE)</f>
        <v>0</v>
      </c>
      <c r="AC123" s="13">
        <f>(IF($K123="No",0,VLOOKUP(AC$3,LISTS!$M$2:$N$21,2,FALSE)*IF(Q123="YES",1,0)))*VLOOKUP($H123,LISTS!$G$2:$H$10,2,FALSE)</f>
        <v>0</v>
      </c>
      <c r="AD123" s="13">
        <f>(IF($K123="No",0,VLOOKUP(AD$3,LISTS!$M$2:$N$21,2,FALSE)*IF(R123="YES",1,0)))*VLOOKUP($H123,LISTS!$G$2:$H$10,2,FALSE)</f>
        <v>0</v>
      </c>
      <c r="AE123" s="13">
        <f>(IF($K123="No",0,VLOOKUP(AE$3,LISTS!$M$2:$N$21,2,FALSE)*IF(S123="YES",1,0)))*VLOOKUP($H123,LISTS!$G$2:$H$10,2,FALSE)</f>
        <v>0</v>
      </c>
      <c r="AF123" s="13">
        <f>(IF($K123="No",0,VLOOKUP(AF$3,LISTS!$M$2:$N$21,2,FALSE)*IF(T123="YES",1,0)))*VLOOKUP($H123,LISTS!$G$2:$H$10,2,FALSE)</f>
        <v>0</v>
      </c>
      <c r="AG123" s="13">
        <f>(IF($K123="No",0,VLOOKUP(AG$3,LISTS!$M$2:$N$21,2,FALSE)*IF(U123="YES",1,0)))*VLOOKUP($H123,LISTS!$G$2:$H$10,2,FALSE)</f>
        <v>0</v>
      </c>
      <c r="AH123" s="13">
        <f>(IF($K123="No",0,VLOOKUP(AH$3,LISTS!$M$2:$N$21,2,FALSE)*IF(V123="YES",1,0)))*VLOOKUP($H123,LISTS!$G$2:$H$10,2,FALSE)</f>
        <v>0</v>
      </c>
      <c r="AI123" s="29" t="str">
        <f t="shared" si="11"/>
        <v>DNP</v>
      </c>
    </row>
    <row r="124" spans="1:35" x14ac:dyDescent="0.25">
      <c r="A124" s="3">
        <f t="shared" si="8"/>
        <v>2023</v>
      </c>
      <c r="B124" s="11">
        <f t="shared" si="9"/>
        <v>5</v>
      </c>
      <c r="C124" s="11" t="str">
        <f>VLOOKUP($B124,'FIXTURES INPUT'!$A$4:$H$41,2,FALSE)</f>
        <v>Wk05</v>
      </c>
      <c r="D124" s="13" t="str">
        <f>VLOOKUP($B124,'FIXTURES INPUT'!$A$4:$H$41,3,FALSE)</f>
        <v>Sun</v>
      </c>
      <c r="E124" s="14">
        <f>VLOOKUP($B124,'FIXTURES INPUT'!$A$4:$H$41,4,FALSE)</f>
        <v>45060</v>
      </c>
      <c r="F124" s="4" t="str">
        <f>VLOOKUP($B124,'FIXTURES INPUT'!$A$4:$H$41,6,FALSE)</f>
        <v>Nacton</v>
      </c>
      <c r="G124" s="13" t="str">
        <f>VLOOKUP($B124,'FIXTURES INPUT'!$A$4:$H$41,7,FALSE)</f>
        <v>Away</v>
      </c>
      <c r="H124" s="13" t="str">
        <f>VLOOKUP($B124,'FIXTURES INPUT'!$A$4:$H$41,8,FALSE)</f>
        <v>Cancelled</v>
      </c>
      <c r="I124" s="13">
        <v>5</v>
      </c>
      <c r="J124" s="4" t="str">
        <f>VLOOKUP($I124,LISTS!$A$2:$B$39,2,FALSE)</f>
        <v>Cal</v>
      </c>
      <c r="K124" s="32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X124" s="13">
        <f>(IF($K124="No",0,VLOOKUP(X$3,LISTS!$M$2:$N$21,2,FALSE)*L124))*VLOOKUP($H124,LISTS!$G$2:$H$10,2,FALSE)</f>
        <v>0</v>
      </c>
      <c r="Y124" s="13">
        <f>(IF($K124="No",0,VLOOKUP(Y$3,LISTS!$M$2:$N$21,2,FALSE)*M124))*VLOOKUP($H124,LISTS!$G$2:$H$10,2,FALSE)</f>
        <v>0</v>
      </c>
      <c r="Z124" s="13">
        <f>(IF($K124="No",0,VLOOKUP(Z$3,LISTS!$M$2:$N$21,2,FALSE)*N124))*VLOOKUP($H124,LISTS!$G$2:$H$10,2,FALSE)</f>
        <v>0</v>
      </c>
      <c r="AA124" s="13">
        <f>(IF($K124="No",0,VLOOKUP(AA$3,LISTS!$M$2:$N$21,2,FALSE)*O124))*VLOOKUP($H124,LISTS!$G$2:$H$10,2,FALSE)</f>
        <v>0</v>
      </c>
      <c r="AB124" s="13">
        <f>(IF($K124="No",0,VLOOKUP(AB$3,LISTS!$M$2:$N$21,2,FALSE)*P124))*VLOOKUP($H124,LISTS!$G$2:$H$10,2,FALSE)</f>
        <v>0</v>
      </c>
      <c r="AC124" s="13">
        <f>(IF($K124="No",0,VLOOKUP(AC$3,LISTS!$M$2:$N$21,2,FALSE)*IF(Q124="YES",1,0)))*VLOOKUP($H124,LISTS!$G$2:$H$10,2,FALSE)</f>
        <v>0</v>
      </c>
      <c r="AD124" s="13">
        <f>(IF($K124="No",0,VLOOKUP(AD$3,LISTS!$M$2:$N$21,2,FALSE)*IF(R124="YES",1,0)))*VLOOKUP($H124,LISTS!$G$2:$H$10,2,FALSE)</f>
        <v>0</v>
      </c>
      <c r="AE124" s="13">
        <f>(IF($K124="No",0,VLOOKUP(AE$3,LISTS!$M$2:$N$21,2,FALSE)*IF(S124="YES",1,0)))*VLOOKUP($H124,LISTS!$G$2:$H$10,2,FALSE)</f>
        <v>0</v>
      </c>
      <c r="AF124" s="13">
        <f>(IF($K124="No",0,VLOOKUP(AF$3,LISTS!$M$2:$N$21,2,FALSE)*IF(T124="YES",1,0)))*VLOOKUP($H124,LISTS!$G$2:$H$10,2,FALSE)</f>
        <v>0</v>
      </c>
      <c r="AG124" s="13">
        <f>(IF($K124="No",0,VLOOKUP(AG$3,LISTS!$M$2:$N$21,2,FALSE)*IF(U124="YES",1,0)))*VLOOKUP($H124,LISTS!$G$2:$H$10,2,FALSE)</f>
        <v>0</v>
      </c>
      <c r="AH124" s="13">
        <f>(IF($K124="No",0,VLOOKUP(AH$3,LISTS!$M$2:$N$21,2,FALSE)*IF(V124="YES",1,0)))*VLOOKUP($H124,LISTS!$G$2:$H$10,2,FALSE)</f>
        <v>0</v>
      </c>
      <c r="AI124" s="29" t="str">
        <f t="shared" si="11"/>
        <v>DNP</v>
      </c>
    </row>
    <row r="125" spans="1:35" x14ac:dyDescent="0.25">
      <c r="A125" s="3">
        <f t="shared" si="8"/>
        <v>2023</v>
      </c>
      <c r="B125" s="11">
        <f t="shared" si="9"/>
        <v>5</v>
      </c>
      <c r="C125" s="11" t="str">
        <f>VLOOKUP($B125,'FIXTURES INPUT'!$A$4:$H$41,2,FALSE)</f>
        <v>Wk05</v>
      </c>
      <c r="D125" s="13" t="str">
        <f>VLOOKUP($B125,'FIXTURES INPUT'!$A$4:$H$41,3,FALSE)</f>
        <v>Sun</v>
      </c>
      <c r="E125" s="14">
        <f>VLOOKUP($B125,'FIXTURES INPUT'!$A$4:$H$41,4,FALSE)</f>
        <v>45060</v>
      </c>
      <c r="F125" s="4" t="str">
        <f>VLOOKUP($B125,'FIXTURES INPUT'!$A$4:$H$41,6,FALSE)</f>
        <v>Nacton</v>
      </c>
      <c r="G125" s="13" t="str">
        <f>VLOOKUP($B125,'FIXTURES INPUT'!$A$4:$H$41,7,FALSE)</f>
        <v>Away</v>
      </c>
      <c r="H125" s="13" t="str">
        <f>VLOOKUP($B125,'FIXTURES INPUT'!$A$4:$H$41,8,FALSE)</f>
        <v>Cancelled</v>
      </c>
      <c r="I125" s="13">
        <v>6</v>
      </c>
      <c r="J125" s="4" t="str">
        <f>VLOOKUP($I125,LISTS!$A$2:$B$39,2,FALSE)</f>
        <v>Weavers</v>
      </c>
      <c r="K125" s="32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X125" s="13">
        <f>(IF($K125="No",0,VLOOKUP(X$3,LISTS!$M$2:$N$21,2,FALSE)*L125))*VLOOKUP($H125,LISTS!$G$2:$H$10,2,FALSE)</f>
        <v>0</v>
      </c>
      <c r="Y125" s="13">
        <f>(IF($K125="No",0,VLOOKUP(Y$3,LISTS!$M$2:$N$21,2,FALSE)*M125))*VLOOKUP($H125,LISTS!$G$2:$H$10,2,FALSE)</f>
        <v>0</v>
      </c>
      <c r="Z125" s="13">
        <f>(IF($K125="No",0,VLOOKUP(Z$3,LISTS!$M$2:$N$21,2,FALSE)*N125))*VLOOKUP($H125,LISTS!$G$2:$H$10,2,FALSE)</f>
        <v>0</v>
      </c>
      <c r="AA125" s="13">
        <f>(IF($K125="No",0,VLOOKUP(AA$3,LISTS!$M$2:$N$21,2,FALSE)*O125))*VLOOKUP($H125,LISTS!$G$2:$H$10,2,FALSE)</f>
        <v>0</v>
      </c>
      <c r="AB125" s="13">
        <f>(IF($K125="No",0,VLOOKUP(AB$3,LISTS!$M$2:$N$21,2,FALSE)*P125))*VLOOKUP($H125,LISTS!$G$2:$H$10,2,FALSE)</f>
        <v>0</v>
      </c>
      <c r="AC125" s="13">
        <f>(IF($K125="No",0,VLOOKUP(AC$3,LISTS!$M$2:$N$21,2,FALSE)*IF(Q125="YES",1,0)))*VLOOKUP($H125,LISTS!$G$2:$H$10,2,FALSE)</f>
        <v>0</v>
      </c>
      <c r="AD125" s="13">
        <f>(IF($K125="No",0,VLOOKUP(AD$3,LISTS!$M$2:$N$21,2,FALSE)*IF(R125="YES",1,0)))*VLOOKUP($H125,LISTS!$G$2:$H$10,2,FALSE)</f>
        <v>0</v>
      </c>
      <c r="AE125" s="13">
        <f>(IF($K125="No",0,VLOOKUP(AE$3,LISTS!$M$2:$N$21,2,FALSE)*IF(S125="YES",1,0)))*VLOOKUP($H125,LISTS!$G$2:$H$10,2,FALSE)</f>
        <v>0</v>
      </c>
      <c r="AF125" s="13">
        <f>(IF($K125="No",0,VLOOKUP(AF$3,LISTS!$M$2:$N$21,2,FALSE)*IF(T125="YES",1,0)))*VLOOKUP($H125,LISTS!$G$2:$H$10,2,FALSE)</f>
        <v>0</v>
      </c>
      <c r="AG125" s="13">
        <f>(IF($K125="No",0,VLOOKUP(AG$3,LISTS!$M$2:$N$21,2,FALSE)*IF(U125="YES",1,0)))*VLOOKUP($H125,LISTS!$G$2:$H$10,2,FALSE)</f>
        <v>0</v>
      </c>
      <c r="AH125" s="13">
        <f>(IF($K125="No",0,VLOOKUP(AH$3,LISTS!$M$2:$N$21,2,FALSE)*IF(V125="YES",1,0)))*VLOOKUP($H125,LISTS!$G$2:$H$10,2,FALSE)</f>
        <v>0</v>
      </c>
      <c r="AI125" s="29" t="str">
        <f t="shared" si="11"/>
        <v>DNP</v>
      </c>
    </row>
    <row r="126" spans="1:35" x14ac:dyDescent="0.25">
      <c r="A126" s="3">
        <f t="shared" si="8"/>
        <v>2023</v>
      </c>
      <c r="B126" s="11">
        <f t="shared" si="9"/>
        <v>5</v>
      </c>
      <c r="C126" s="11" t="str">
        <f>VLOOKUP($B126,'FIXTURES INPUT'!$A$4:$H$41,2,FALSE)</f>
        <v>Wk05</v>
      </c>
      <c r="D126" s="13" t="str">
        <f>VLOOKUP($B126,'FIXTURES INPUT'!$A$4:$H$41,3,FALSE)</f>
        <v>Sun</v>
      </c>
      <c r="E126" s="14">
        <f>VLOOKUP($B126,'FIXTURES INPUT'!$A$4:$H$41,4,FALSE)</f>
        <v>45060</v>
      </c>
      <c r="F126" s="4" t="str">
        <f>VLOOKUP($B126,'FIXTURES INPUT'!$A$4:$H$41,6,FALSE)</f>
        <v>Nacton</v>
      </c>
      <c r="G126" s="13" t="str">
        <f>VLOOKUP($B126,'FIXTURES INPUT'!$A$4:$H$41,7,FALSE)</f>
        <v>Away</v>
      </c>
      <c r="H126" s="13" t="str">
        <f>VLOOKUP($B126,'FIXTURES INPUT'!$A$4:$H$41,8,FALSE)</f>
        <v>Cancelled</v>
      </c>
      <c r="I126" s="13">
        <v>7</v>
      </c>
      <c r="J126" s="4" t="str">
        <f>VLOOKUP($I126,LISTS!$A$2:$B$39,2,FALSE)</f>
        <v>Superted</v>
      </c>
      <c r="K126" s="32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X126" s="13">
        <f>(IF($K126="No",0,VLOOKUP(X$3,LISTS!$M$2:$N$21,2,FALSE)*L126))*VLOOKUP($H126,LISTS!$G$2:$H$10,2,FALSE)</f>
        <v>0</v>
      </c>
      <c r="Y126" s="13">
        <f>(IF($K126="No",0,VLOOKUP(Y$3,LISTS!$M$2:$N$21,2,FALSE)*M126))*VLOOKUP($H126,LISTS!$G$2:$H$10,2,FALSE)</f>
        <v>0</v>
      </c>
      <c r="Z126" s="13">
        <f>(IF($K126="No",0,VLOOKUP(Z$3,LISTS!$M$2:$N$21,2,FALSE)*N126))*VLOOKUP($H126,LISTS!$G$2:$H$10,2,FALSE)</f>
        <v>0</v>
      </c>
      <c r="AA126" s="13">
        <f>(IF($K126="No",0,VLOOKUP(AA$3,LISTS!$M$2:$N$21,2,FALSE)*O126))*VLOOKUP($H126,LISTS!$G$2:$H$10,2,FALSE)</f>
        <v>0</v>
      </c>
      <c r="AB126" s="13">
        <f>(IF($K126="No",0,VLOOKUP(AB$3,LISTS!$M$2:$N$21,2,FALSE)*P126))*VLOOKUP($H126,LISTS!$G$2:$H$10,2,FALSE)</f>
        <v>0</v>
      </c>
      <c r="AC126" s="13">
        <f>(IF($K126="No",0,VLOOKUP(AC$3,LISTS!$M$2:$N$21,2,FALSE)*IF(Q126="YES",1,0)))*VLOOKUP($H126,LISTS!$G$2:$H$10,2,FALSE)</f>
        <v>0</v>
      </c>
      <c r="AD126" s="13">
        <f>(IF($K126="No",0,VLOOKUP(AD$3,LISTS!$M$2:$N$21,2,FALSE)*IF(R126="YES",1,0)))*VLOOKUP($H126,LISTS!$G$2:$H$10,2,FALSE)</f>
        <v>0</v>
      </c>
      <c r="AE126" s="13">
        <f>(IF($K126="No",0,VLOOKUP(AE$3,LISTS!$M$2:$N$21,2,FALSE)*IF(S126="YES",1,0)))*VLOOKUP($H126,LISTS!$G$2:$H$10,2,FALSE)</f>
        <v>0</v>
      </c>
      <c r="AF126" s="13">
        <f>(IF($K126="No",0,VLOOKUP(AF$3,LISTS!$M$2:$N$21,2,FALSE)*IF(T126="YES",1,0)))*VLOOKUP($H126,LISTS!$G$2:$H$10,2,FALSE)</f>
        <v>0</v>
      </c>
      <c r="AG126" s="13">
        <f>(IF($K126="No",0,VLOOKUP(AG$3,LISTS!$M$2:$N$21,2,FALSE)*IF(U126="YES",1,0)))*VLOOKUP($H126,LISTS!$G$2:$H$10,2,FALSE)</f>
        <v>0</v>
      </c>
      <c r="AH126" s="13">
        <f>(IF($K126="No",0,VLOOKUP(AH$3,LISTS!$M$2:$N$21,2,FALSE)*IF(V126="YES",1,0)))*VLOOKUP($H126,LISTS!$G$2:$H$10,2,FALSE)</f>
        <v>0</v>
      </c>
      <c r="AI126" s="29" t="str">
        <f t="shared" si="11"/>
        <v>DNP</v>
      </c>
    </row>
    <row r="127" spans="1:35" x14ac:dyDescent="0.25">
      <c r="A127" s="3">
        <f t="shared" ref="A127:A190" si="19">$A$4</f>
        <v>2023</v>
      </c>
      <c r="B127" s="11">
        <f t="shared" ref="B127:B190" si="20">B126</f>
        <v>5</v>
      </c>
      <c r="C127" s="11" t="str">
        <f>VLOOKUP($B127,'FIXTURES INPUT'!$A$4:$H$41,2,FALSE)</f>
        <v>Wk05</v>
      </c>
      <c r="D127" s="13" t="str">
        <f>VLOOKUP($B127,'FIXTURES INPUT'!$A$4:$H$41,3,FALSE)</f>
        <v>Sun</v>
      </c>
      <c r="E127" s="14">
        <f>VLOOKUP($B127,'FIXTURES INPUT'!$A$4:$H$41,4,FALSE)</f>
        <v>45060</v>
      </c>
      <c r="F127" s="4" t="str">
        <f>VLOOKUP($B127,'FIXTURES INPUT'!$A$4:$H$41,6,FALSE)</f>
        <v>Nacton</v>
      </c>
      <c r="G127" s="13" t="str">
        <f>VLOOKUP($B127,'FIXTURES INPUT'!$A$4:$H$41,7,FALSE)</f>
        <v>Away</v>
      </c>
      <c r="H127" s="13" t="str">
        <f>VLOOKUP($B127,'FIXTURES INPUT'!$A$4:$H$41,8,FALSE)</f>
        <v>Cancelled</v>
      </c>
      <c r="I127" s="13">
        <f t="shared" ref="I127" si="21">I126+1</f>
        <v>8</v>
      </c>
      <c r="J127" s="4" t="str">
        <f>VLOOKUP($I127,LISTS!$A$2:$B$39,2,FALSE)</f>
        <v>Little</v>
      </c>
      <c r="K127" s="32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X127" s="13">
        <f>(IF($K127="No",0,VLOOKUP(X$3,LISTS!$M$2:$N$21,2,FALSE)*L127))*VLOOKUP($H127,LISTS!$G$2:$H$10,2,FALSE)</f>
        <v>0</v>
      </c>
      <c r="Y127" s="13">
        <f>(IF($K127="No",0,VLOOKUP(Y$3,LISTS!$M$2:$N$21,2,FALSE)*M127))*VLOOKUP($H127,LISTS!$G$2:$H$10,2,FALSE)</f>
        <v>0</v>
      </c>
      <c r="Z127" s="13">
        <f>(IF($K127="No",0,VLOOKUP(Z$3,LISTS!$M$2:$N$21,2,FALSE)*N127))*VLOOKUP($H127,LISTS!$G$2:$H$10,2,FALSE)</f>
        <v>0</v>
      </c>
      <c r="AA127" s="13">
        <f>(IF($K127="No",0,VLOOKUP(AA$3,LISTS!$M$2:$N$21,2,FALSE)*O127))*VLOOKUP($H127,LISTS!$G$2:$H$10,2,FALSE)</f>
        <v>0</v>
      </c>
      <c r="AB127" s="13">
        <f>(IF($K127="No",0,VLOOKUP(AB$3,LISTS!$M$2:$N$21,2,FALSE)*P127))*VLOOKUP($H127,LISTS!$G$2:$H$10,2,FALSE)</f>
        <v>0</v>
      </c>
      <c r="AC127" s="13">
        <f>(IF($K127="No",0,VLOOKUP(AC$3,LISTS!$M$2:$N$21,2,FALSE)*IF(Q127="YES",1,0)))*VLOOKUP($H127,LISTS!$G$2:$H$10,2,FALSE)</f>
        <v>0</v>
      </c>
      <c r="AD127" s="13">
        <f>(IF($K127="No",0,VLOOKUP(AD$3,LISTS!$M$2:$N$21,2,FALSE)*IF(R127="YES",1,0)))*VLOOKUP($H127,LISTS!$G$2:$H$10,2,FALSE)</f>
        <v>0</v>
      </c>
      <c r="AE127" s="13">
        <f>(IF($K127="No",0,VLOOKUP(AE$3,LISTS!$M$2:$N$21,2,FALSE)*IF(S127="YES",1,0)))*VLOOKUP($H127,LISTS!$G$2:$H$10,2,FALSE)</f>
        <v>0</v>
      </c>
      <c r="AF127" s="13">
        <f>(IF($K127="No",0,VLOOKUP(AF$3,LISTS!$M$2:$N$21,2,FALSE)*IF(T127="YES",1,0)))*VLOOKUP($H127,LISTS!$G$2:$H$10,2,FALSE)</f>
        <v>0</v>
      </c>
      <c r="AG127" s="13">
        <f>(IF($K127="No",0,VLOOKUP(AG$3,LISTS!$M$2:$N$21,2,FALSE)*IF(U127="YES",1,0)))*VLOOKUP($H127,LISTS!$G$2:$H$10,2,FALSE)</f>
        <v>0</v>
      </c>
      <c r="AH127" s="13">
        <f>(IF($K127="No",0,VLOOKUP(AH$3,LISTS!$M$2:$N$21,2,FALSE)*IF(V127="YES",1,0)))*VLOOKUP($H127,LISTS!$G$2:$H$10,2,FALSE)</f>
        <v>0</v>
      </c>
      <c r="AI127" s="29" t="str">
        <f t="shared" si="11"/>
        <v>DNP</v>
      </c>
    </row>
    <row r="128" spans="1:35" x14ac:dyDescent="0.25">
      <c r="A128" s="3">
        <f t="shared" si="19"/>
        <v>2023</v>
      </c>
      <c r="B128" s="11">
        <f t="shared" si="20"/>
        <v>5</v>
      </c>
      <c r="C128" s="11" t="str">
        <f>VLOOKUP($B128,'FIXTURES INPUT'!$A$4:$H$41,2,FALSE)</f>
        <v>Wk05</v>
      </c>
      <c r="D128" s="13" t="str">
        <f>VLOOKUP($B128,'FIXTURES INPUT'!$A$4:$H$41,3,FALSE)</f>
        <v>Sun</v>
      </c>
      <c r="E128" s="14">
        <f>VLOOKUP($B128,'FIXTURES INPUT'!$A$4:$H$41,4,FALSE)</f>
        <v>45060</v>
      </c>
      <c r="F128" s="4" t="str">
        <f>VLOOKUP($B128,'FIXTURES INPUT'!$A$4:$H$41,6,FALSE)</f>
        <v>Nacton</v>
      </c>
      <c r="G128" s="13" t="str">
        <f>VLOOKUP($B128,'FIXTURES INPUT'!$A$4:$H$41,7,FALSE)</f>
        <v>Away</v>
      </c>
      <c r="H128" s="13" t="str">
        <f>VLOOKUP($B128,'FIXTURES INPUT'!$A$4:$H$41,8,FALSE)</f>
        <v>Cancelled</v>
      </c>
      <c r="I128" s="13">
        <f t="shared" si="10"/>
        <v>9</v>
      </c>
      <c r="J128" s="4" t="str">
        <f>VLOOKUP($I128,LISTS!$A$2:$B$39,2,FALSE)</f>
        <v>Dan Common</v>
      </c>
      <c r="K128" s="32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X128" s="13">
        <f>(IF($K128="No",0,VLOOKUP(X$3,LISTS!$M$2:$N$21,2,FALSE)*L128))*VLOOKUP($H128,LISTS!$G$2:$H$10,2,FALSE)</f>
        <v>0</v>
      </c>
      <c r="Y128" s="13">
        <f>(IF($K128="No",0,VLOOKUP(Y$3,LISTS!$M$2:$N$21,2,FALSE)*M128))*VLOOKUP($H128,LISTS!$G$2:$H$10,2,FALSE)</f>
        <v>0</v>
      </c>
      <c r="Z128" s="13">
        <f>(IF($K128="No",0,VLOOKUP(Z$3,LISTS!$M$2:$N$21,2,FALSE)*N128))*VLOOKUP($H128,LISTS!$G$2:$H$10,2,FALSE)</f>
        <v>0</v>
      </c>
      <c r="AA128" s="13">
        <f>(IF($K128="No",0,VLOOKUP(AA$3,LISTS!$M$2:$N$21,2,FALSE)*O128))*VLOOKUP($H128,LISTS!$G$2:$H$10,2,FALSE)</f>
        <v>0</v>
      </c>
      <c r="AB128" s="13">
        <f>(IF($K128="No",0,VLOOKUP(AB$3,LISTS!$M$2:$N$21,2,FALSE)*P128))*VLOOKUP($H128,LISTS!$G$2:$H$10,2,FALSE)</f>
        <v>0</v>
      </c>
      <c r="AC128" s="13">
        <f>(IF($K128="No",0,VLOOKUP(AC$3,LISTS!$M$2:$N$21,2,FALSE)*IF(Q128="YES",1,0)))*VLOOKUP($H128,LISTS!$G$2:$H$10,2,FALSE)</f>
        <v>0</v>
      </c>
      <c r="AD128" s="13">
        <f>(IF($K128="No",0,VLOOKUP(AD$3,LISTS!$M$2:$N$21,2,FALSE)*IF(R128="YES",1,0)))*VLOOKUP($H128,LISTS!$G$2:$H$10,2,FALSE)</f>
        <v>0</v>
      </c>
      <c r="AE128" s="13">
        <f>(IF($K128="No",0,VLOOKUP(AE$3,LISTS!$M$2:$N$21,2,FALSE)*IF(S128="YES",1,0)))*VLOOKUP($H128,LISTS!$G$2:$H$10,2,FALSE)</f>
        <v>0</v>
      </c>
      <c r="AF128" s="13">
        <f>(IF($K128="No",0,VLOOKUP(AF$3,LISTS!$M$2:$N$21,2,FALSE)*IF(T128="YES",1,0)))*VLOOKUP($H128,LISTS!$G$2:$H$10,2,FALSE)</f>
        <v>0</v>
      </c>
      <c r="AG128" s="13">
        <f>(IF($K128="No",0,VLOOKUP(AG$3,LISTS!$M$2:$N$21,2,FALSE)*IF(U128="YES",1,0)))*VLOOKUP($H128,LISTS!$G$2:$H$10,2,FALSE)</f>
        <v>0</v>
      </c>
      <c r="AH128" s="13">
        <f>(IF($K128="No",0,VLOOKUP(AH$3,LISTS!$M$2:$N$21,2,FALSE)*IF(V128="YES",1,0)))*VLOOKUP($H128,LISTS!$G$2:$H$10,2,FALSE)</f>
        <v>0</v>
      </c>
      <c r="AI128" s="29" t="str">
        <f t="shared" si="11"/>
        <v>DNP</v>
      </c>
    </row>
    <row r="129" spans="1:35" x14ac:dyDescent="0.25">
      <c r="A129" s="3">
        <f t="shared" si="19"/>
        <v>2023</v>
      </c>
      <c r="B129" s="11">
        <f t="shared" si="20"/>
        <v>5</v>
      </c>
      <c r="C129" s="11" t="str">
        <f>VLOOKUP($B129,'FIXTURES INPUT'!$A$4:$H$41,2,FALSE)</f>
        <v>Wk05</v>
      </c>
      <c r="D129" s="13" t="str">
        <f>VLOOKUP($B129,'FIXTURES INPUT'!$A$4:$H$41,3,FALSE)</f>
        <v>Sun</v>
      </c>
      <c r="E129" s="14">
        <f>VLOOKUP($B129,'FIXTURES INPUT'!$A$4:$H$41,4,FALSE)</f>
        <v>45060</v>
      </c>
      <c r="F129" s="4" t="str">
        <f>VLOOKUP($B129,'FIXTURES INPUT'!$A$4:$H$41,6,FALSE)</f>
        <v>Nacton</v>
      </c>
      <c r="G129" s="13" t="str">
        <f>VLOOKUP($B129,'FIXTURES INPUT'!$A$4:$H$41,7,FALSE)</f>
        <v>Away</v>
      </c>
      <c r="H129" s="13" t="str">
        <f>VLOOKUP($B129,'FIXTURES INPUT'!$A$4:$H$41,8,FALSE)</f>
        <v>Cancelled</v>
      </c>
      <c r="I129" s="13">
        <f t="shared" si="10"/>
        <v>10</v>
      </c>
      <c r="J129" s="4" t="str">
        <f>VLOOKUP($I129,LISTS!$A$2:$B$39,2,FALSE)</f>
        <v>Chown</v>
      </c>
      <c r="K129" s="32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X129" s="13">
        <f>(IF($K129="No",0,VLOOKUP(X$3,LISTS!$M$2:$N$21,2,FALSE)*L129))*VLOOKUP($H129,LISTS!$G$2:$H$10,2,FALSE)</f>
        <v>0</v>
      </c>
      <c r="Y129" s="13">
        <f>(IF($K129="No",0,VLOOKUP(Y$3,LISTS!$M$2:$N$21,2,FALSE)*M129))*VLOOKUP($H129,LISTS!$G$2:$H$10,2,FALSE)</f>
        <v>0</v>
      </c>
      <c r="Z129" s="13">
        <f>(IF($K129="No",0,VLOOKUP(Z$3,LISTS!$M$2:$N$21,2,FALSE)*N129))*VLOOKUP($H129,LISTS!$G$2:$H$10,2,FALSE)</f>
        <v>0</v>
      </c>
      <c r="AA129" s="13">
        <f>(IF($K129="No",0,VLOOKUP(AA$3,LISTS!$M$2:$N$21,2,FALSE)*O129))*VLOOKUP($H129,LISTS!$G$2:$H$10,2,FALSE)</f>
        <v>0</v>
      </c>
      <c r="AB129" s="13">
        <f>(IF($K129="No",0,VLOOKUP(AB$3,LISTS!$M$2:$N$21,2,FALSE)*P129))*VLOOKUP($H129,LISTS!$G$2:$H$10,2,FALSE)</f>
        <v>0</v>
      </c>
      <c r="AC129" s="13">
        <f>(IF($K129="No",0,VLOOKUP(AC$3,LISTS!$M$2:$N$21,2,FALSE)*IF(Q129="YES",1,0)))*VLOOKUP($H129,LISTS!$G$2:$H$10,2,FALSE)</f>
        <v>0</v>
      </c>
      <c r="AD129" s="13">
        <f>(IF($K129="No",0,VLOOKUP(AD$3,LISTS!$M$2:$N$21,2,FALSE)*IF(R129="YES",1,0)))*VLOOKUP($H129,LISTS!$G$2:$H$10,2,FALSE)</f>
        <v>0</v>
      </c>
      <c r="AE129" s="13">
        <f>(IF($K129="No",0,VLOOKUP(AE$3,LISTS!$M$2:$N$21,2,FALSE)*IF(S129="YES",1,0)))*VLOOKUP($H129,LISTS!$G$2:$H$10,2,FALSE)</f>
        <v>0</v>
      </c>
      <c r="AF129" s="13">
        <f>(IF($K129="No",0,VLOOKUP(AF$3,LISTS!$M$2:$N$21,2,FALSE)*IF(T129="YES",1,0)))*VLOOKUP($H129,LISTS!$G$2:$H$10,2,FALSE)</f>
        <v>0</v>
      </c>
      <c r="AG129" s="13">
        <f>(IF($K129="No",0,VLOOKUP(AG$3,LISTS!$M$2:$N$21,2,FALSE)*IF(U129="YES",1,0)))*VLOOKUP($H129,LISTS!$G$2:$H$10,2,FALSE)</f>
        <v>0</v>
      </c>
      <c r="AH129" s="13">
        <f>(IF($K129="No",0,VLOOKUP(AH$3,LISTS!$M$2:$N$21,2,FALSE)*IF(V129="YES",1,0)))*VLOOKUP($H129,LISTS!$G$2:$H$10,2,FALSE)</f>
        <v>0</v>
      </c>
      <c r="AI129" s="29" t="str">
        <f t="shared" si="11"/>
        <v>DNP</v>
      </c>
    </row>
    <row r="130" spans="1:35" x14ac:dyDescent="0.25">
      <c r="A130" s="3">
        <f t="shared" si="19"/>
        <v>2023</v>
      </c>
      <c r="B130" s="11">
        <f t="shared" si="20"/>
        <v>5</v>
      </c>
      <c r="C130" s="11" t="str">
        <f>VLOOKUP($B130,'FIXTURES INPUT'!$A$4:$H$41,2,FALSE)</f>
        <v>Wk05</v>
      </c>
      <c r="D130" s="13" t="str">
        <f>VLOOKUP($B130,'FIXTURES INPUT'!$A$4:$H$41,3,FALSE)</f>
        <v>Sun</v>
      </c>
      <c r="E130" s="14">
        <f>VLOOKUP($B130,'FIXTURES INPUT'!$A$4:$H$41,4,FALSE)</f>
        <v>45060</v>
      </c>
      <c r="F130" s="4" t="str">
        <f>VLOOKUP($B130,'FIXTURES INPUT'!$A$4:$H$41,6,FALSE)</f>
        <v>Nacton</v>
      </c>
      <c r="G130" s="13" t="str">
        <f>VLOOKUP($B130,'FIXTURES INPUT'!$A$4:$H$41,7,FALSE)</f>
        <v>Away</v>
      </c>
      <c r="H130" s="13" t="str">
        <f>VLOOKUP($B130,'FIXTURES INPUT'!$A$4:$H$41,8,FALSE)</f>
        <v>Cancelled</v>
      </c>
      <c r="I130" s="13">
        <f t="shared" si="10"/>
        <v>11</v>
      </c>
      <c r="J130" s="4" t="str">
        <f>VLOOKUP($I130,LISTS!$A$2:$B$39,2,FALSE)</f>
        <v>Minndo</v>
      </c>
      <c r="K130" s="32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X130" s="13">
        <f>(IF($K130="No",0,VLOOKUP(X$3,LISTS!$M$2:$N$21,2,FALSE)*L130))*VLOOKUP($H130,LISTS!$G$2:$H$10,2,FALSE)</f>
        <v>0</v>
      </c>
      <c r="Y130" s="13">
        <f>(IF($K130="No",0,VLOOKUP(Y$3,LISTS!$M$2:$N$21,2,FALSE)*M130))*VLOOKUP($H130,LISTS!$G$2:$H$10,2,FALSE)</f>
        <v>0</v>
      </c>
      <c r="Z130" s="13">
        <f>(IF($K130="No",0,VLOOKUP(Z$3,LISTS!$M$2:$N$21,2,FALSE)*N130))*VLOOKUP($H130,LISTS!$G$2:$H$10,2,FALSE)</f>
        <v>0</v>
      </c>
      <c r="AA130" s="13">
        <f>(IF($K130="No",0,VLOOKUP(AA$3,LISTS!$M$2:$N$21,2,FALSE)*O130))*VLOOKUP($H130,LISTS!$G$2:$H$10,2,FALSE)</f>
        <v>0</v>
      </c>
      <c r="AB130" s="13">
        <f>(IF($K130="No",0,VLOOKUP(AB$3,LISTS!$M$2:$N$21,2,FALSE)*P130))*VLOOKUP($H130,LISTS!$G$2:$H$10,2,FALSE)</f>
        <v>0</v>
      </c>
      <c r="AC130" s="13">
        <f>(IF($K130="No",0,VLOOKUP(AC$3,LISTS!$M$2:$N$21,2,FALSE)*IF(Q130="YES",1,0)))*VLOOKUP($H130,LISTS!$G$2:$H$10,2,FALSE)</f>
        <v>0</v>
      </c>
      <c r="AD130" s="13">
        <f>(IF($K130="No",0,VLOOKUP(AD$3,LISTS!$M$2:$N$21,2,FALSE)*IF(R130="YES",1,0)))*VLOOKUP($H130,LISTS!$G$2:$H$10,2,FALSE)</f>
        <v>0</v>
      </c>
      <c r="AE130" s="13">
        <f>(IF($K130="No",0,VLOOKUP(AE$3,LISTS!$M$2:$N$21,2,FALSE)*IF(S130="YES",1,0)))*VLOOKUP($H130,LISTS!$G$2:$H$10,2,FALSE)</f>
        <v>0</v>
      </c>
      <c r="AF130" s="13">
        <f>(IF($K130="No",0,VLOOKUP(AF$3,LISTS!$M$2:$N$21,2,FALSE)*IF(T130="YES",1,0)))*VLOOKUP($H130,LISTS!$G$2:$H$10,2,FALSE)</f>
        <v>0</v>
      </c>
      <c r="AG130" s="13">
        <f>(IF($K130="No",0,VLOOKUP(AG$3,LISTS!$M$2:$N$21,2,FALSE)*IF(U130="YES",1,0)))*VLOOKUP($H130,LISTS!$G$2:$H$10,2,FALSE)</f>
        <v>0</v>
      </c>
      <c r="AH130" s="13">
        <f>(IF($K130="No",0,VLOOKUP(AH$3,LISTS!$M$2:$N$21,2,FALSE)*IF(V130="YES",1,0)))*VLOOKUP($H130,LISTS!$G$2:$H$10,2,FALSE)</f>
        <v>0</v>
      </c>
      <c r="AI130" s="29" t="str">
        <f t="shared" si="11"/>
        <v>DNP</v>
      </c>
    </row>
    <row r="131" spans="1:35" x14ac:dyDescent="0.25">
      <c r="A131" s="3">
        <f t="shared" si="19"/>
        <v>2023</v>
      </c>
      <c r="B131" s="11">
        <f t="shared" si="20"/>
        <v>5</v>
      </c>
      <c r="C131" s="11" t="str">
        <f>VLOOKUP($B131,'FIXTURES INPUT'!$A$4:$H$41,2,FALSE)</f>
        <v>Wk05</v>
      </c>
      <c r="D131" s="13" t="str">
        <f>VLOOKUP($B131,'FIXTURES INPUT'!$A$4:$H$41,3,FALSE)</f>
        <v>Sun</v>
      </c>
      <c r="E131" s="14">
        <f>VLOOKUP($B131,'FIXTURES INPUT'!$A$4:$H$41,4,FALSE)</f>
        <v>45060</v>
      </c>
      <c r="F131" s="4" t="str">
        <f>VLOOKUP($B131,'FIXTURES INPUT'!$A$4:$H$41,6,FALSE)</f>
        <v>Nacton</v>
      </c>
      <c r="G131" s="13" t="str">
        <f>VLOOKUP($B131,'FIXTURES INPUT'!$A$4:$H$41,7,FALSE)</f>
        <v>Away</v>
      </c>
      <c r="H131" s="13" t="str">
        <f>VLOOKUP($B131,'FIXTURES INPUT'!$A$4:$H$41,8,FALSE)</f>
        <v>Cancelled</v>
      </c>
      <c r="I131" s="13">
        <f t="shared" si="10"/>
        <v>12</v>
      </c>
      <c r="J131" s="4" t="str">
        <f>VLOOKUP($I131,LISTS!$A$2:$B$39,2,FALSE)</f>
        <v>Bevan Gordon</v>
      </c>
      <c r="K131" s="32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X131" s="13">
        <f>(IF($K131="No",0,VLOOKUP(X$3,LISTS!$M$2:$N$21,2,FALSE)*L131))*VLOOKUP($H131,LISTS!$G$2:$H$10,2,FALSE)</f>
        <v>0</v>
      </c>
      <c r="Y131" s="13">
        <f>(IF($K131="No",0,VLOOKUP(Y$3,LISTS!$M$2:$N$21,2,FALSE)*M131))*VLOOKUP($H131,LISTS!$G$2:$H$10,2,FALSE)</f>
        <v>0</v>
      </c>
      <c r="Z131" s="13">
        <f>(IF($K131="No",0,VLOOKUP(Z$3,LISTS!$M$2:$N$21,2,FALSE)*N131))*VLOOKUP($H131,LISTS!$G$2:$H$10,2,FALSE)</f>
        <v>0</v>
      </c>
      <c r="AA131" s="13">
        <f>(IF($K131="No",0,VLOOKUP(AA$3,LISTS!$M$2:$N$21,2,FALSE)*O131))*VLOOKUP($H131,LISTS!$G$2:$H$10,2,FALSE)</f>
        <v>0</v>
      </c>
      <c r="AB131" s="13">
        <f>(IF($K131="No",0,VLOOKUP(AB$3,LISTS!$M$2:$N$21,2,FALSE)*P131))*VLOOKUP($H131,LISTS!$G$2:$H$10,2,FALSE)</f>
        <v>0</v>
      </c>
      <c r="AC131" s="13">
        <f>(IF($K131="No",0,VLOOKUP(AC$3,LISTS!$M$2:$N$21,2,FALSE)*IF(Q131="YES",1,0)))*VLOOKUP($H131,LISTS!$G$2:$H$10,2,FALSE)</f>
        <v>0</v>
      </c>
      <c r="AD131" s="13">
        <f>(IF($K131="No",0,VLOOKUP(AD$3,LISTS!$M$2:$N$21,2,FALSE)*IF(R131="YES",1,0)))*VLOOKUP($H131,LISTS!$G$2:$H$10,2,FALSE)</f>
        <v>0</v>
      </c>
      <c r="AE131" s="13">
        <f>(IF($K131="No",0,VLOOKUP(AE$3,LISTS!$M$2:$N$21,2,FALSE)*IF(S131="YES",1,0)))*VLOOKUP($H131,LISTS!$G$2:$H$10,2,FALSE)</f>
        <v>0</v>
      </c>
      <c r="AF131" s="13">
        <f>(IF($K131="No",0,VLOOKUP(AF$3,LISTS!$M$2:$N$21,2,FALSE)*IF(T131="YES",1,0)))*VLOOKUP($H131,LISTS!$G$2:$H$10,2,FALSE)</f>
        <v>0</v>
      </c>
      <c r="AG131" s="13">
        <f>(IF($K131="No",0,VLOOKUP(AG$3,LISTS!$M$2:$N$21,2,FALSE)*IF(U131="YES",1,0)))*VLOOKUP($H131,LISTS!$G$2:$H$10,2,FALSE)</f>
        <v>0</v>
      </c>
      <c r="AH131" s="13">
        <f>(IF($K131="No",0,VLOOKUP(AH$3,LISTS!$M$2:$N$21,2,FALSE)*IF(V131="YES",1,0)))*VLOOKUP($H131,LISTS!$G$2:$H$10,2,FALSE)</f>
        <v>0</v>
      </c>
      <c r="AI131" s="29" t="str">
        <f t="shared" si="11"/>
        <v>DNP</v>
      </c>
    </row>
    <row r="132" spans="1:35" x14ac:dyDescent="0.25">
      <c r="A132" s="3">
        <f t="shared" si="19"/>
        <v>2023</v>
      </c>
      <c r="B132" s="11">
        <f t="shared" si="20"/>
        <v>5</v>
      </c>
      <c r="C132" s="11" t="str">
        <f>VLOOKUP($B132,'FIXTURES INPUT'!$A$4:$H$41,2,FALSE)</f>
        <v>Wk05</v>
      </c>
      <c r="D132" s="13" t="str">
        <f>VLOOKUP($B132,'FIXTURES INPUT'!$A$4:$H$41,3,FALSE)</f>
        <v>Sun</v>
      </c>
      <c r="E132" s="14">
        <f>VLOOKUP($B132,'FIXTURES INPUT'!$A$4:$H$41,4,FALSE)</f>
        <v>45060</v>
      </c>
      <c r="F132" s="4" t="str">
        <f>VLOOKUP($B132,'FIXTURES INPUT'!$A$4:$H$41,6,FALSE)</f>
        <v>Nacton</v>
      </c>
      <c r="G132" s="13" t="str">
        <f>VLOOKUP($B132,'FIXTURES INPUT'!$A$4:$H$41,7,FALSE)</f>
        <v>Away</v>
      </c>
      <c r="H132" s="13" t="str">
        <f>VLOOKUP($B132,'FIXTURES INPUT'!$A$4:$H$41,8,FALSE)</f>
        <v>Cancelled</v>
      </c>
      <c r="I132" s="13">
        <f t="shared" si="10"/>
        <v>13</v>
      </c>
      <c r="J132" s="4" t="str">
        <f>VLOOKUP($I132,LISTS!$A$2:$B$39,2,FALSE)</f>
        <v>Harry Armour</v>
      </c>
      <c r="K132" s="32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X132" s="13">
        <f>(IF($K132="No",0,VLOOKUP(X$3,LISTS!$M$2:$N$21,2,FALSE)*L132))*VLOOKUP($H132,LISTS!$G$2:$H$10,2,FALSE)</f>
        <v>0</v>
      </c>
      <c r="Y132" s="13">
        <f>(IF($K132="No",0,VLOOKUP(Y$3,LISTS!$M$2:$N$21,2,FALSE)*M132))*VLOOKUP($H132,LISTS!$G$2:$H$10,2,FALSE)</f>
        <v>0</v>
      </c>
      <c r="Z132" s="13">
        <f>(IF($K132="No",0,VLOOKUP(Z$3,LISTS!$M$2:$N$21,2,FALSE)*N132))*VLOOKUP($H132,LISTS!$G$2:$H$10,2,FALSE)</f>
        <v>0</v>
      </c>
      <c r="AA132" s="13">
        <f>(IF($K132="No",0,VLOOKUP(AA$3,LISTS!$M$2:$N$21,2,FALSE)*O132))*VLOOKUP($H132,LISTS!$G$2:$H$10,2,FALSE)</f>
        <v>0</v>
      </c>
      <c r="AB132" s="13">
        <f>(IF($K132="No",0,VLOOKUP(AB$3,LISTS!$M$2:$N$21,2,FALSE)*P132))*VLOOKUP($H132,LISTS!$G$2:$H$10,2,FALSE)</f>
        <v>0</v>
      </c>
      <c r="AC132" s="13">
        <f>(IF($K132="No",0,VLOOKUP(AC$3,LISTS!$M$2:$N$21,2,FALSE)*IF(Q132="YES",1,0)))*VLOOKUP($H132,LISTS!$G$2:$H$10,2,FALSE)</f>
        <v>0</v>
      </c>
      <c r="AD132" s="13">
        <f>(IF($K132="No",0,VLOOKUP(AD$3,LISTS!$M$2:$N$21,2,FALSE)*IF(R132="YES",1,0)))*VLOOKUP($H132,LISTS!$G$2:$H$10,2,FALSE)</f>
        <v>0</v>
      </c>
      <c r="AE132" s="13">
        <f>(IF($K132="No",0,VLOOKUP(AE$3,LISTS!$M$2:$N$21,2,FALSE)*IF(S132="YES",1,0)))*VLOOKUP($H132,LISTS!$G$2:$H$10,2,FALSE)</f>
        <v>0</v>
      </c>
      <c r="AF132" s="13">
        <f>(IF($K132="No",0,VLOOKUP(AF$3,LISTS!$M$2:$N$21,2,FALSE)*IF(T132="YES",1,0)))*VLOOKUP($H132,LISTS!$G$2:$H$10,2,FALSE)</f>
        <v>0</v>
      </c>
      <c r="AG132" s="13">
        <f>(IF($K132="No",0,VLOOKUP(AG$3,LISTS!$M$2:$N$21,2,FALSE)*IF(U132="YES",1,0)))*VLOOKUP($H132,LISTS!$G$2:$H$10,2,FALSE)</f>
        <v>0</v>
      </c>
      <c r="AH132" s="13">
        <f>(IF($K132="No",0,VLOOKUP(AH$3,LISTS!$M$2:$N$21,2,FALSE)*IF(V132="YES",1,0)))*VLOOKUP($H132,LISTS!$G$2:$H$10,2,FALSE)</f>
        <v>0</v>
      </c>
      <c r="AI132" s="29" t="str">
        <f t="shared" si="11"/>
        <v>DNP</v>
      </c>
    </row>
    <row r="133" spans="1:35" x14ac:dyDescent="0.25">
      <c r="A133" s="3">
        <f t="shared" si="19"/>
        <v>2023</v>
      </c>
      <c r="B133" s="11">
        <f t="shared" si="20"/>
        <v>5</v>
      </c>
      <c r="C133" s="11" t="str">
        <f>VLOOKUP($B133,'FIXTURES INPUT'!$A$4:$H$41,2,FALSE)</f>
        <v>Wk05</v>
      </c>
      <c r="D133" s="13" t="str">
        <f>VLOOKUP($B133,'FIXTURES INPUT'!$A$4:$H$41,3,FALSE)</f>
        <v>Sun</v>
      </c>
      <c r="E133" s="14">
        <f>VLOOKUP($B133,'FIXTURES INPUT'!$A$4:$H$41,4,FALSE)</f>
        <v>45060</v>
      </c>
      <c r="F133" s="4" t="str">
        <f>VLOOKUP($B133,'FIXTURES INPUT'!$A$4:$H$41,6,FALSE)</f>
        <v>Nacton</v>
      </c>
      <c r="G133" s="13" t="str">
        <f>VLOOKUP($B133,'FIXTURES INPUT'!$A$4:$H$41,7,FALSE)</f>
        <v>Away</v>
      </c>
      <c r="H133" s="13" t="str">
        <f>VLOOKUP($B133,'FIXTURES INPUT'!$A$4:$H$41,8,FALSE)</f>
        <v>Cancelled</v>
      </c>
      <c r="I133" s="13">
        <f t="shared" ref="I133:I196" si="22">I132+1</f>
        <v>14</v>
      </c>
      <c r="J133" s="4" t="str">
        <f>VLOOKUP($I133,LISTS!$A$2:$B$39,2,FALSE)</f>
        <v>KP</v>
      </c>
      <c r="K133" s="32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X133" s="13">
        <f>(IF($K133="No",0,VLOOKUP(X$3,LISTS!$M$2:$N$21,2,FALSE)*L133))*VLOOKUP($H133,LISTS!$G$2:$H$10,2,FALSE)</f>
        <v>0</v>
      </c>
      <c r="Y133" s="13">
        <f>(IF($K133="No",0,VLOOKUP(Y$3,LISTS!$M$2:$N$21,2,FALSE)*M133))*VLOOKUP($H133,LISTS!$G$2:$H$10,2,FALSE)</f>
        <v>0</v>
      </c>
      <c r="Z133" s="13">
        <f>(IF($K133="No",0,VLOOKUP(Z$3,LISTS!$M$2:$N$21,2,FALSE)*N133))*VLOOKUP($H133,LISTS!$G$2:$H$10,2,FALSE)</f>
        <v>0</v>
      </c>
      <c r="AA133" s="13">
        <f>(IF($K133="No",0,VLOOKUP(AA$3,LISTS!$M$2:$N$21,2,FALSE)*O133))*VLOOKUP($H133,LISTS!$G$2:$H$10,2,FALSE)</f>
        <v>0</v>
      </c>
      <c r="AB133" s="13">
        <f>(IF($K133="No",0,VLOOKUP(AB$3,LISTS!$M$2:$N$21,2,FALSE)*P133))*VLOOKUP($H133,LISTS!$G$2:$H$10,2,FALSE)</f>
        <v>0</v>
      </c>
      <c r="AC133" s="13">
        <f>(IF($K133="No",0,VLOOKUP(AC$3,LISTS!$M$2:$N$21,2,FALSE)*IF(Q133="YES",1,0)))*VLOOKUP($H133,LISTS!$G$2:$H$10,2,FALSE)</f>
        <v>0</v>
      </c>
      <c r="AD133" s="13">
        <f>(IF($K133="No",0,VLOOKUP(AD$3,LISTS!$M$2:$N$21,2,FALSE)*IF(R133="YES",1,0)))*VLOOKUP($H133,LISTS!$G$2:$H$10,2,FALSE)</f>
        <v>0</v>
      </c>
      <c r="AE133" s="13">
        <f>(IF($K133="No",0,VLOOKUP(AE$3,LISTS!$M$2:$N$21,2,FALSE)*IF(S133="YES",1,0)))*VLOOKUP($H133,LISTS!$G$2:$H$10,2,FALSE)</f>
        <v>0</v>
      </c>
      <c r="AF133" s="13">
        <f>(IF($K133="No",0,VLOOKUP(AF$3,LISTS!$M$2:$N$21,2,FALSE)*IF(T133="YES",1,0)))*VLOOKUP($H133,LISTS!$G$2:$H$10,2,FALSE)</f>
        <v>0</v>
      </c>
      <c r="AG133" s="13">
        <f>(IF($K133="No",0,VLOOKUP(AG$3,LISTS!$M$2:$N$21,2,FALSE)*IF(U133="YES",1,0)))*VLOOKUP($H133,LISTS!$G$2:$H$10,2,FALSE)</f>
        <v>0</v>
      </c>
      <c r="AH133" s="13">
        <f>(IF($K133="No",0,VLOOKUP(AH$3,LISTS!$M$2:$N$21,2,FALSE)*IF(V133="YES",1,0)))*VLOOKUP($H133,LISTS!$G$2:$H$10,2,FALSE)</f>
        <v>0</v>
      </c>
      <c r="AI133" s="29" t="str">
        <f t="shared" ref="AI133:AI196" si="23">IF(H133="CANCELLED","DNP",SUM(X133:AH133))</f>
        <v>DNP</v>
      </c>
    </row>
    <row r="134" spans="1:35" x14ac:dyDescent="0.25">
      <c r="A134" s="3">
        <f t="shared" si="19"/>
        <v>2023</v>
      </c>
      <c r="B134" s="11">
        <f t="shared" si="20"/>
        <v>5</v>
      </c>
      <c r="C134" s="11" t="str">
        <f>VLOOKUP($B134,'FIXTURES INPUT'!$A$4:$H$41,2,FALSE)</f>
        <v>Wk05</v>
      </c>
      <c r="D134" s="13" t="str">
        <f>VLOOKUP($B134,'FIXTURES INPUT'!$A$4:$H$41,3,FALSE)</f>
        <v>Sun</v>
      </c>
      <c r="E134" s="14">
        <f>VLOOKUP($B134,'FIXTURES INPUT'!$A$4:$H$41,4,FALSE)</f>
        <v>45060</v>
      </c>
      <c r="F134" s="4" t="str">
        <f>VLOOKUP($B134,'FIXTURES INPUT'!$A$4:$H$41,6,FALSE)</f>
        <v>Nacton</v>
      </c>
      <c r="G134" s="13" t="str">
        <f>VLOOKUP($B134,'FIXTURES INPUT'!$A$4:$H$41,7,FALSE)</f>
        <v>Away</v>
      </c>
      <c r="H134" s="13" t="str">
        <f>VLOOKUP($B134,'FIXTURES INPUT'!$A$4:$H$41,8,FALSE)</f>
        <v>Cancelled</v>
      </c>
      <c r="I134" s="13">
        <f t="shared" si="22"/>
        <v>15</v>
      </c>
      <c r="J134" s="4" t="str">
        <f>VLOOKUP($I134,LISTS!$A$2:$B$39,2,FALSE)</f>
        <v>Will Stacey</v>
      </c>
      <c r="K134" s="32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X134" s="13">
        <f>(IF($K134="No",0,VLOOKUP(X$3,LISTS!$M$2:$N$21,2,FALSE)*L134))*VLOOKUP($H134,LISTS!$G$2:$H$10,2,FALSE)</f>
        <v>0</v>
      </c>
      <c r="Y134" s="13">
        <f>(IF($K134="No",0,VLOOKUP(Y$3,LISTS!$M$2:$N$21,2,FALSE)*M134))*VLOOKUP($H134,LISTS!$G$2:$H$10,2,FALSE)</f>
        <v>0</v>
      </c>
      <c r="Z134" s="13">
        <f>(IF($K134="No",0,VLOOKUP(Z$3,LISTS!$M$2:$N$21,2,FALSE)*N134))*VLOOKUP($H134,LISTS!$G$2:$H$10,2,FALSE)</f>
        <v>0</v>
      </c>
      <c r="AA134" s="13">
        <f>(IF($K134="No",0,VLOOKUP(AA$3,LISTS!$M$2:$N$21,2,FALSE)*O134))*VLOOKUP($H134,LISTS!$G$2:$H$10,2,FALSE)</f>
        <v>0</v>
      </c>
      <c r="AB134" s="13">
        <f>(IF($K134="No",0,VLOOKUP(AB$3,LISTS!$M$2:$N$21,2,FALSE)*P134))*VLOOKUP($H134,LISTS!$G$2:$H$10,2,FALSE)</f>
        <v>0</v>
      </c>
      <c r="AC134" s="13">
        <f>(IF($K134="No",0,VLOOKUP(AC$3,LISTS!$M$2:$N$21,2,FALSE)*IF(Q134="YES",1,0)))*VLOOKUP($H134,LISTS!$G$2:$H$10,2,FALSE)</f>
        <v>0</v>
      </c>
      <c r="AD134" s="13">
        <f>(IF($K134="No",0,VLOOKUP(AD$3,LISTS!$M$2:$N$21,2,FALSE)*IF(R134="YES",1,0)))*VLOOKUP($H134,LISTS!$G$2:$H$10,2,FALSE)</f>
        <v>0</v>
      </c>
      <c r="AE134" s="13">
        <f>(IF($K134="No",0,VLOOKUP(AE$3,LISTS!$M$2:$N$21,2,FALSE)*IF(S134="YES",1,0)))*VLOOKUP($H134,LISTS!$G$2:$H$10,2,FALSE)</f>
        <v>0</v>
      </c>
      <c r="AF134" s="13">
        <f>(IF($K134="No",0,VLOOKUP(AF$3,LISTS!$M$2:$N$21,2,FALSE)*IF(T134="YES",1,0)))*VLOOKUP($H134,LISTS!$G$2:$H$10,2,FALSE)</f>
        <v>0</v>
      </c>
      <c r="AG134" s="13">
        <f>(IF($K134="No",0,VLOOKUP(AG$3,LISTS!$M$2:$N$21,2,FALSE)*IF(U134="YES",1,0)))*VLOOKUP($H134,LISTS!$G$2:$H$10,2,FALSE)</f>
        <v>0</v>
      </c>
      <c r="AH134" s="13">
        <f>(IF($K134="No",0,VLOOKUP(AH$3,LISTS!$M$2:$N$21,2,FALSE)*IF(V134="YES",1,0)))*VLOOKUP($H134,LISTS!$G$2:$H$10,2,FALSE)</f>
        <v>0</v>
      </c>
      <c r="AI134" s="29" t="str">
        <f t="shared" si="23"/>
        <v>DNP</v>
      </c>
    </row>
    <row r="135" spans="1:35" x14ac:dyDescent="0.25">
      <c r="A135" s="3">
        <f t="shared" si="19"/>
        <v>2023</v>
      </c>
      <c r="B135" s="11">
        <f t="shared" si="20"/>
        <v>5</v>
      </c>
      <c r="C135" s="11" t="str">
        <f>VLOOKUP($B135,'FIXTURES INPUT'!$A$4:$H$41,2,FALSE)</f>
        <v>Wk05</v>
      </c>
      <c r="D135" s="13" t="str">
        <f>VLOOKUP($B135,'FIXTURES INPUT'!$A$4:$H$41,3,FALSE)</f>
        <v>Sun</v>
      </c>
      <c r="E135" s="14">
        <f>VLOOKUP($B135,'FIXTURES INPUT'!$A$4:$H$41,4,FALSE)</f>
        <v>45060</v>
      </c>
      <c r="F135" s="4" t="str">
        <f>VLOOKUP($B135,'FIXTURES INPUT'!$A$4:$H$41,6,FALSE)</f>
        <v>Nacton</v>
      </c>
      <c r="G135" s="13" t="str">
        <f>VLOOKUP($B135,'FIXTURES INPUT'!$A$4:$H$41,7,FALSE)</f>
        <v>Away</v>
      </c>
      <c r="H135" s="13" t="str">
        <f>VLOOKUP($B135,'FIXTURES INPUT'!$A$4:$H$41,8,FALSE)</f>
        <v>Cancelled</v>
      </c>
      <c r="I135" s="13">
        <f t="shared" si="22"/>
        <v>16</v>
      </c>
      <c r="J135" s="4" t="str">
        <f>VLOOKUP($I135,LISTS!$A$2:$B$39,2,FALSE)</f>
        <v>Barry</v>
      </c>
      <c r="K135" s="32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X135" s="13">
        <f>(IF($K135="No",0,VLOOKUP(X$3,LISTS!$M$2:$N$21,2,FALSE)*L135))*VLOOKUP($H135,LISTS!$G$2:$H$10,2,FALSE)</f>
        <v>0</v>
      </c>
      <c r="Y135" s="13">
        <f>(IF($K135="No",0,VLOOKUP(Y$3,LISTS!$M$2:$N$21,2,FALSE)*M135))*VLOOKUP($H135,LISTS!$G$2:$H$10,2,FALSE)</f>
        <v>0</v>
      </c>
      <c r="Z135" s="13">
        <f>(IF($K135="No",0,VLOOKUP(Z$3,LISTS!$M$2:$N$21,2,FALSE)*N135))*VLOOKUP($H135,LISTS!$G$2:$H$10,2,FALSE)</f>
        <v>0</v>
      </c>
      <c r="AA135" s="13">
        <f>(IF($K135="No",0,VLOOKUP(AA$3,LISTS!$M$2:$N$21,2,FALSE)*O135))*VLOOKUP($H135,LISTS!$G$2:$H$10,2,FALSE)</f>
        <v>0</v>
      </c>
      <c r="AB135" s="13">
        <f>(IF($K135="No",0,VLOOKUP(AB$3,LISTS!$M$2:$N$21,2,FALSE)*P135))*VLOOKUP($H135,LISTS!$G$2:$H$10,2,FALSE)</f>
        <v>0</v>
      </c>
      <c r="AC135" s="13">
        <f>(IF($K135="No",0,VLOOKUP(AC$3,LISTS!$M$2:$N$21,2,FALSE)*IF(Q135="YES",1,0)))*VLOOKUP($H135,LISTS!$G$2:$H$10,2,FALSE)</f>
        <v>0</v>
      </c>
      <c r="AD135" s="13">
        <f>(IF($K135="No",0,VLOOKUP(AD$3,LISTS!$M$2:$N$21,2,FALSE)*IF(R135="YES",1,0)))*VLOOKUP($H135,LISTS!$G$2:$H$10,2,FALSE)</f>
        <v>0</v>
      </c>
      <c r="AE135" s="13">
        <f>(IF($K135="No",0,VLOOKUP(AE$3,LISTS!$M$2:$N$21,2,FALSE)*IF(S135="YES",1,0)))*VLOOKUP($H135,LISTS!$G$2:$H$10,2,FALSE)</f>
        <v>0</v>
      </c>
      <c r="AF135" s="13">
        <f>(IF($K135="No",0,VLOOKUP(AF$3,LISTS!$M$2:$N$21,2,FALSE)*IF(T135="YES",1,0)))*VLOOKUP($H135,LISTS!$G$2:$H$10,2,FALSE)</f>
        <v>0</v>
      </c>
      <c r="AG135" s="13">
        <f>(IF($K135="No",0,VLOOKUP(AG$3,LISTS!$M$2:$N$21,2,FALSE)*IF(U135="YES",1,0)))*VLOOKUP($H135,LISTS!$G$2:$H$10,2,FALSE)</f>
        <v>0</v>
      </c>
      <c r="AH135" s="13">
        <f>(IF($K135="No",0,VLOOKUP(AH$3,LISTS!$M$2:$N$21,2,FALSE)*IF(V135="YES",1,0)))*VLOOKUP($H135,LISTS!$G$2:$H$10,2,FALSE)</f>
        <v>0</v>
      </c>
      <c r="AI135" s="29" t="str">
        <f t="shared" si="23"/>
        <v>DNP</v>
      </c>
    </row>
    <row r="136" spans="1:35" x14ac:dyDescent="0.25">
      <c r="A136" s="3">
        <f t="shared" si="19"/>
        <v>2023</v>
      </c>
      <c r="B136" s="11">
        <f t="shared" si="20"/>
        <v>5</v>
      </c>
      <c r="C136" s="11" t="str">
        <f>VLOOKUP($B136,'FIXTURES INPUT'!$A$4:$H$41,2,FALSE)</f>
        <v>Wk05</v>
      </c>
      <c r="D136" s="13" t="str">
        <f>VLOOKUP($B136,'FIXTURES INPUT'!$A$4:$H$41,3,FALSE)</f>
        <v>Sun</v>
      </c>
      <c r="E136" s="14">
        <f>VLOOKUP($B136,'FIXTURES INPUT'!$A$4:$H$41,4,FALSE)</f>
        <v>45060</v>
      </c>
      <c r="F136" s="4" t="str">
        <f>VLOOKUP($B136,'FIXTURES INPUT'!$A$4:$H$41,6,FALSE)</f>
        <v>Nacton</v>
      </c>
      <c r="G136" s="13" t="str">
        <f>VLOOKUP($B136,'FIXTURES INPUT'!$A$4:$H$41,7,FALSE)</f>
        <v>Away</v>
      </c>
      <c r="H136" s="13" t="str">
        <f>VLOOKUP($B136,'FIXTURES INPUT'!$A$4:$H$41,8,FALSE)</f>
        <v>Cancelled</v>
      </c>
      <c r="I136" s="13">
        <f t="shared" si="22"/>
        <v>17</v>
      </c>
      <c r="J136" s="4" t="str">
        <f>VLOOKUP($I136,LISTS!$A$2:$B$39,2,FALSE)</f>
        <v>Rob Sherriff</v>
      </c>
      <c r="K136" s="32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X136" s="13">
        <f>(IF($K136="No",0,VLOOKUP(X$3,LISTS!$M$2:$N$21,2,FALSE)*L136))*VLOOKUP($H136,LISTS!$G$2:$H$10,2,FALSE)</f>
        <v>0</v>
      </c>
      <c r="Y136" s="13">
        <f>(IF($K136="No",0,VLOOKUP(Y$3,LISTS!$M$2:$N$21,2,FALSE)*M136))*VLOOKUP($H136,LISTS!$G$2:$H$10,2,FALSE)</f>
        <v>0</v>
      </c>
      <c r="Z136" s="13">
        <f>(IF($K136="No",0,VLOOKUP(Z$3,LISTS!$M$2:$N$21,2,FALSE)*N136))*VLOOKUP($H136,LISTS!$G$2:$H$10,2,FALSE)</f>
        <v>0</v>
      </c>
      <c r="AA136" s="13">
        <f>(IF($K136="No",0,VLOOKUP(AA$3,LISTS!$M$2:$N$21,2,FALSE)*O136))*VLOOKUP($H136,LISTS!$G$2:$H$10,2,FALSE)</f>
        <v>0</v>
      </c>
      <c r="AB136" s="13">
        <f>(IF($K136="No",0,VLOOKUP(AB$3,LISTS!$M$2:$N$21,2,FALSE)*P136))*VLOOKUP($H136,LISTS!$G$2:$H$10,2,FALSE)</f>
        <v>0</v>
      </c>
      <c r="AC136" s="13">
        <f>(IF($K136="No",0,VLOOKUP(AC$3,LISTS!$M$2:$N$21,2,FALSE)*IF(Q136="YES",1,0)))*VLOOKUP($H136,LISTS!$G$2:$H$10,2,FALSE)</f>
        <v>0</v>
      </c>
      <c r="AD136" s="13">
        <f>(IF($K136="No",0,VLOOKUP(AD$3,LISTS!$M$2:$N$21,2,FALSE)*IF(R136="YES",1,0)))*VLOOKUP($H136,LISTS!$G$2:$H$10,2,FALSE)</f>
        <v>0</v>
      </c>
      <c r="AE136" s="13">
        <f>(IF($K136="No",0,VLOOKUP(AE$3,LISTS!$M$2:$N$21,2,FALSE)*IF(S136="YES",1,0)))*VLOOKUP($H136,LISTS!$G$2:$H$10,2,FALSE)</f>
        <v>0</v>
      </c>
      <c r="AF136" s="13">
        <f>(IF($K136="No",0,VLOOKUP(AF$3,LISTS!$M$2:$N$21,2,FALSE)*IF(T136="YES",1,0)))*VLOOKUP($H136,LISTS!$G$2:$H$10,2,FALSE)</f>
        <v>0</v>
      </c>
      <c r="AG136" s="13">
        <f>(IF($K136="No",0,VLOOKUP(AG$3,LISTS!$M$2:$N$21,2,FALSE)*IF(U136="YES",1,0)))*VLOOKUP($H136,LISTS!$G$2:$H$10,2,FALSE)</f>
        <v>0</v>
      </c>
      <c r="AH136" s="13">
        <f>(IF($K136="No",0,VLOOKUP(AH$3,LISTS!$M$2:$N$21,2,FALSE)*IF(V136="YES",1,0)))*VLOOKUP($H136,LISTS!$G$2:$H$10,2,FALSE)</f>
        <v>0</v>
      </c>
      <c r="AI136" s="29" t="str">
        <f t="shared" si="23"/>
        <v>DNP</v>
      </c>
    </row>
    <row r="137" spans="1:35" x14ac:dyDescent="0.25">
      <c r="A137" s="3">
        <f t="shared" si="19"/>
        <v>2023</v>
      </c>
      <c r="B137" s="11">
        <f t="shared" si="20"/>
        <v>5</v>
      </c>
      <c r="C137" s="11" t="str">
        <f>VLOOKUP($B137,'FIXTURES INPUT'!$A$4:$H$41,2,FALSE)</f>
        <v>Wk05</v>
      </c>
      <c r="D137" s="13" t="str">
        <f>VLOOKUP($B137,'FIXTURES INPUT'!$A$4:$H$41,3,FALSE)</f>
        <v>Sun</v>
      </c>
      <c r="E137" s="14">
        <f>VLOOKUP($B137,'FIXTURES INPUT'!$A$4:$H$41,4,FALSE)</f>
        <v>45060</v>
      </c>
      <c r="F137" s="4" t="str">
        <f>VLOOKUP($B137,'FIXTURES INPUT'!$A$4:$H$41,6,FALSE)</f>
        <v>Nacton</v>
      </c>
      <c r="G137" s="13" t="str">
        <f>VLOOKUP($B137,'FIXTURES INPUT'!$A$4:$H$41,7,FALSE)</f>
        <v>Away</v>
      </c>
      <c r="H137" s="13" t="str">
        <f>VLOOKUP($B137,'FIXTURES INPUT'!$A$4:$H$41,8,FALSE)</f>
        <v>Cancelled</v>
      </c>
      <c r="I137" s="13">
        <f t="shared" si="22"/>
        <v>18</v>
      </c>
      <c r="J137" s="4" t="str">
        <f>VLOOKUP($I137,LISTS!$A$2:$B$39,2,FALSE)</f>
        <v>Gary Chenery</v>
      </c>
      <c r="K137" s="32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X137" s="13">
        <f>(IF($K137="No",0,VLOOKUP(X$3,LISTS!$M$2:$N$21,2,FALSE)*L137))*VLOOKUP($H137,LISTS!$G$2:$H$10,2,FALSE)</f>
        <v>0</v>
      </c>
      <c r="Y137" s="13">
        <f>(IF($K137="No",0,VLOOKUP(Y$3,LISTS!$M$2:$N$21,2,FALSE)*M137))*VLOOKUP($H137,LISTS!$G$2:$H$10,2,FALSE)</f>
        <v>0</v>
      </c>
      <c r="Z137" s="13">
        <f>(IF($K137="No",0,VLOOKUP(Z$3,LISTS!$M$2:$N$21,2,FALSE)*N137))*VLOOKUP($H137,LISTS!$G$2:$H$10,2,FALSE)</f>
        <v>0</v>
      </c>
      <c r="AA137" s="13">
        <f>(IF($K137="No",0,VLOOKUP(AA$3,LISTS!$M$2:$N$21,2,FALSE)*O137))*VLOOKUP($H137,LISTS!$G$2:$H$10,2,FALSE)</f>
        <v>0</v>
      </c>
      <c r="AB137" s="13">
        <f>(IF($K137="No",0,VLOOKUP(AB$3,LISTS!$M$2:$N$21,2,FALSE)*P137))*VLOOKUP($H137,LISTS!$G$2:$H$10,2,FALSE)</f>
        <v>0</v>
      </c>
      <c r="AC137" s="13">
        <f>(IF($K137="No",0,VLOOKUP(AC$3,LISTS!$M$2:$N$21,2,FALSE)*IF(Q137="YES",1,0)))*VLOOKUP($H137,LISTS!$G$2:$H$10,2,FALSE)</f>
        <v>0</v>
      </c>
      <c r="AD137" s="13">
        <f>(IF($K137="No",0,VLOOKUP(AD$3,LISTS!$M$2:$N$21,2,FALSE)*IF(R137="YES",1,0)))*VLOOKUP($H137,LISTS!$G$2:$H$10,2,FALSE)</f>
        <v>0</v>
      </c>
      <c r="AE137" s="13">
        <f>(IF($K137="No",0,VLOOKUP(AE$3,LISTS!$M$2:$N$21,2,FALSE)*IF(S137="YES",1,0)))*VLOOKUP($H137,LISTS!$G$2:$H$10,2,FALSE)</f>
        <v>0</v>
      </c>
      <c r="AF137" s="13">
        <f>(IF($K137="No",0,VLOOKUP(AF$3,LISTS!$M$2:$N$21,2,FALSE)*IF(T137="YES",1,0)))*VLOOKUP($H137,LISTS!$G$2:$H$10,2,FALSE)</f>
        <v>0</v>
      </c>
      <c r="AG137" s="13">
        <f>(IF($K137="No",0,VLOOKUP(AG$3,LISTS!$M$2:$N$21,2,FALSE)*IF(U137="YES",1,0)))*VLOOKUP($H137,LISTS!$G$2:$H$10,2,FALSE)</f>
        <v>0</v>
      </c>
      <c r="AH137" s="13">
        <f>(IF($K137="No",0,VLOOKUP(AH$3,LISTS!$M$2:$N$21,2,FALSE)*IF(V137="YES",1,0)))*VLOOKUP($H137,LISTS!$G$2:$H$10,2,FALSE)</f>
        <v>0</v>
      </c>
      <c r="AI137" s="29" t="str">
        <f t="shared" si="23"/>
        <v>DNP</v>
      </c>
    </row>
    <row r="138" spans="1:35" x14ac:dyDescent="0.25">
      <c r="A138" s="3">
        <f t="shared" si="19"/>
        <v>2023</v>
      </c>
      <c r="B138" s="11">
        <f t="shared" si="20"/>
        <v>5</v>
      </c>
      <c r="C138" s="11" t="str">
        <f>VLOOKUP($B138,'FIXTURES INPUT'!$A$4:$H$41,2,FALSE)</f>
        <v>Wk05</v>
      </c>
      <c r="D138" s="13" t="str">
        <f>VLOOKUP($B138,'FIXTURES INPUT'!$A$4:$H$41,3,FALSE)</f>
        <v>Sun</v>
      </c>
      <c r="E138" s="14">
        <f>VLOOKUP($B138,'FIXTURES INPUT'!$A$4:$H$41,4,FALSE)</f>
        <v>45060</v>
      </c>
      <c r="F138" s="4" t="str">
        <f>VLOOKUP($B138,'FIXTURES INPUT'!$A$4:$H$41,6,FALSE)</f>
        <v>Nacton</v>
      </c>
      <c r="G138" s="13" t="str">
        <f>VLOOKUP($B138,'FIXTURES INPUT'!$A$4:$H$41,7,FALSE)</f>
        <v>Away</v>
      </c>
      <c r="H138" s="13" t="str">
        <f>VLOOKUP($B138,'FIXTURES INPUT'!$A$4:$H$41,8,FALSE)</f>
        <v>Cancelled</v>
      </c>
      <c r="I138" s="13">
        <f t="shared" si="22"/>
        <v>19</v>
      </c>
      <c r="J138" s="4" t="str">
        <f>VLOOKUP($I138,LISTS!$A$2:$B$39,2,FALSE)</f>
        <v>Jack Cousins</v>
      </c>
      <c r="K138" s="32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X138" s="13">
        <f>(IF($K138="No",0,VLOOKUP(X$3,LISTS!$M$2:$N$21,2,FALSE)*L138))*VLOOKUP($H138,LISTS!$G$2:$H$10,2,FALSE)</f>
        <v>0</v>
      </c>
      <c r="Y138" s="13">
        <f>(IF($K138="No",0,VLOOKUP(Y$3,LISTS!$M$2:$N$21,2,FALSE)*M138))*VLOOKUP($H138,LISTS!$G$2:$H$10,2,FALSE)</f>
        <v>0</v>
      </c>
      <c r="Z138" s="13">
        <f>(IF($K138="No",0,VLOOKUP(Z$3,LISTS!$M$2:$N$21,2,FALSE)*N138))*VLOOKUP($H138,LISTS!$G$2:$H$10,2,FALSE)</f>
        <v>0</v>
      </c>
      <c r="AA138" s="13">
        <f>(IF($K138="No",0,VLOOKUP(AA$3,LISTS!$M$2:$N$21,2,FALSE)*O138))*VLOOKUP($H138,LISTS!$G$2:$H$10,2,FALSE)</f>
        <v>0</v>
      </c>
      <c r="AB138" s="13">
        <f>(IF($K138="No",0,VLOOKUP(AB$3,LISTS!$M$2:$N$21,2,FALSE)*P138))*VLOOKUP($H138,LISTS!$G$2:$H$10,2,FALSE)</f>
        <v>0</v>
      </c>
      <c r="AC138" s="13">
        <f>(IF($K138="No",0,VLOOKUP(AC$3,LISTS!$M$2:$N$21,2,FALSE)*IF(Q138="YES",1,0)))*VLOOKUP($H138,LISTS!$G$2:$H$10,2,FALSE)</f>
        <v>0</v>
      </c>
      <c r="AD138" s="13">
        <f>(IF($K138="No",0,VLOOKUP(AD$3,LISTS!$M$2:$N$21,2,FALSE)*IF(R138="YES",1,0)))*VLOOKUP($H138,LISTS!$G$2:$H$10,2,FALSE)</f>
        <v>0</v>
      </c>
      <c r="AE138" s="13">
        <f>(IF($K138="No",0,VLOOKUP(AE$3,LISTS!$M$2:$N$21,2,FALSE)*IF(S138="YES",1,0)))*VLOOKUP($H138,LISTS!$G$2:$H$10,2,FALSE)</f>
        <v>0</v>
      </c>
      <c r="AF138" s="13">
        <f>(IF($K138="No",0,VLOOKUP(AF$3,LISTS!$M$2:$N$21,2,FALSE)*IF(T138="YES",1,0)))*VLOOKUP($H138,LISTS!$G$2:$H$10,2,FALSE)</f>
        <v>0</v>
      </c>
      <c r="AG138" s="13">
        <f>(IF($K138="No",0,VLOOKUP(AG$3,LISTS!$M$2:$N$21,2,FALSE)*IF(U138="YES",1,0)))*VLOOKUP($H138,LISTS!$G$2:$H$10,2,FALSE)</f>
        <v>0</v>
      </c>
      <c r="AH138" s="13">
        <f>(IF($K138="No",0,VLOOKUP(AH$3,LISTS!$M$2:$N$21,2,FALSE)*IF(V138="YES",1,0)))*VLOOKUP($H138,LISTS!$G$2:$H$10,2,FALSE)</f>
        <v>0</v>
      </c>
      <c r="AI138" s="29" t="str">
        <f t="shared" si="23"/>
        <v>DNP</v>
      </c>
    </row>
    <row r="139" spans="1:35" x14ac:dyDescent="0.25">
      <c r="A139" s="3">
        <f t="shared" si="19"/>
        <v>2023</v>
      </c>
      <c r="B139" s="11">
        <f t="shared" si="20"/>
        <v>5</v>
      </c>
      <c r="C139" s="11" t="str">
        <f>VLOOKUP($B139,'FIXTURES INPUT'!$A$4:$H$41,2,FALSE)</f>
        <v>Wk05</v>
      </c>
      <c r="D139" s="13" t="str">
        <f>VLOOKUP($B139,'FIXTURES INPUT'!$A$4:$H$41,3,FALSE)</f>
        <v>Sun</v>
      </c>
      <c r="E139" s="14">
        <f>VLOOKUP($B139,'FIXTURES INPUT'!$A$4:$H$41,4,FALSE)</f>
        <v>45060</v>
      </c>
      <c r="F139" s="4" t="str">
        <f>VLOOKUP($B139,'FIXTURES INPUT'!$A$4:$H$41,6,FALSE)</f>
        <v>Nacton</v>
      </c>
      <c r="G139" s="13" t="str">
        <f>VLOOKUP($B139,'FIXTURES INPUT'!$A$4:$H$41,7,FALSE)</f>
        <v>Away</v>
      </c>
      <c r="H139" s="13" t="str">
        <f>VLOOKUP($B139,'FIXTURES INPUT'!$A$4:$H$41,8,FALSE)</f>
        <v>Cancelled</v>
      </c>
      <c r="I139" s="13">
        <f t="shared" si="22"/>
        <v>20</v>
      </c>
      <c r="J139" s="5" t="str">
        <f>VLOOKUP($I139,LISTS!$A$2:$B$39,2,FALSE)</f>
        <v>Stuart Pacey</v>
      </c>
      <c r="K139" s="32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X139" s="13">
        <f>(IF($K139="No",0,VLOOKUP(X$3,LISTS!$M$2:$N$21,2,FALSE)*L139))*VLOOKUP($H139,LISTS!$G$2:$H$10,2,FALSE)</f>
        <v>0</v>
      </c>
      <c r="Y139" s="13">
        <f>(IF($K139="No",0,VLOOKUP(Y$3,LISTS!$M$2:$N$21,2,FALSE)*M139))*VLOOKUP($H139,LISTS!$G$2:$H$10,2,FALSE)</f>
        <v>0</v>
      </c>
      <c r="Z139" s="13">
        <f>(IF($K139="No",0,VLOOKUP(Z$3,LISTS!$M$2:$N$21,2,FALSE)*N139))*VLOOKUP($H139,LISTS!$G$2:$H$10,2,FALSE)</f>
        <v>0</v>
      </c>
      <c r="AA139" s="13">
        <f>(IF($K139="No",0,VLOOKUP(AA$3,LISTS!$M$2:$N$21,2,FALSE)*O139))*VLOOKUP($H139,LISTS!$G$2:$H$10,2,FALSE)</f>
        <v>0</v>
      </c>
      <c r="AB139" s="13">
        <f>(IF($K139="No",0,VLOOKUP(AB$3,LISTS!$M$2:$N$21,2,FALSE)*P139))*VLOOKUP($H139,LISTS!$G$2:$H$10,2,FALSE)</f>
        <v>0</v>
      </c>
      <c r="AC139" s="13">
        <f>(IF($K139="No",0,VLOOKUP(AC$3,LISTS!$M$2:$N$21,2,FALSE)*IF(Q139="YES",1,0)))*VLOOKUP($H139,LISTS!$G$2:$H$10,2,FALSE)</f>
        <v>0</v>
      </c>
      <c r="AD139" s="13">
        <f>(IF($K139="No",0,VLOOKUP(AD$3,LISTS!$M$2:$N$21,2,FALSE)*IF(R139="YES",1,0)))*VLOOKUP($H139,LISTS!$G$2:$H$10,2,FALSE)</f>
        <v>0</v>
      </c>
      <c r="AE139" s="13">
        <f>(IF($K139="No",0,VLOOKUP(AE$3,LISTS!$M$2:$N$21,2,FALSE)*IF(S139="YES",1,0)))*VLOOKUP($H139,LISTS!$G$2:$H$10,2,FALSE)</f>
        <v>0</v>
      </c>
      <c r="AF139" s="13">
        <f>(IF($K139="No",0,VLOOKUP(AF$3,LISTS!$M$2:$N$21,2,FALSE)*IF(T139="YES",1,0)))*VLOOKUP($H139,LISTS!$G$2:$H$10,2,FALSE)</f>
        <v>0</v>
      </c>
      <c r="AG139" s="13">
        <f>(IF($K139="No",0,VLOOKUP(AG$3,LISTS!$M$2:$N$21,2,FALSE)*IF(U139="YES",1,0)))*VLOOKUP($H139,LISTS!$G$2:$H$10,2,FALSE)</f>
        <v>0</v>
      </c>
      <c r="AH139" s="13">
        <f>(IF($K139="No",0,VLOOKUP(AH$3,LISTS!$M$2:$N$21,2,FALSE)*IF(V139="YES",1,0)))*VLOOKUP($H139,LISTS!$G$2:$H$10,2,FALSE)</f>
        <v>0</v>
      </c>
      <c r="AI139" s="29" t="str">
        <f t="shared" si="23"/>
        <v>DNP</v>
      </c>
    </row>
    <row r="140" spans="1:35" x14ac:dyDescent="0.25">
      <c r="A140" s="3">
        <f t="shared" si="19"/>
        <v>2023</v>
      </c>
      <c r="B140" s="11">
        <f t="shared" si="20"/>
        <v>5</v>
      </c>
      <c r="C140" s="11" t="str">
        <f>VLOOKUP($B140,'FIXTURES INPUT'!$A$4:$H$41,2,FALSE)</f>
        <v>Wk05</v>
      </c>
      <c r="D140" s="13" t="str">
        <f>VLOOKUP($B140,'FIXTURES INPUT'!$A$4:$H$41,3,FALSE)</f>
        <v>Sun</v>
      </c>
      <c r="E140" s="14">
        <f>VLOOKUP($B140,'FIXTURES INPUT'!$A$4:$H$41,4,FALSE)</f>
        <v>45060</v>
      </c>
      <c r="F140" s="4" t="str">
        <f>VLOOKUP($B140,'FIXTURES INPUT'!$A$4:$H$41,6,FALSE)</f>
        <v>Nacton</v>
      </c>
      <c r="G140" s="13" t="str">
        <f>VLOOKUP($B140,'FIXTURES INPUT'!$A$4:$H$41,7,FALSE)</f>
        <v>Away</v>
      </c>
      <c r="H140" s="13" t="str">
        <f>VLOOKUP($B140,'FIXTURES INPUT'!$A$4:$H$41,8,FALSE)</f>
        <v>Cancelled</v>
      </c>
      <c r="I140" s="13">
        <f t="shared" si="22"/>
        <v>21</v>
      </c>
      <c r="J140" s="4" t="s">
        <v>137</v>
      </c>
      <c r="K140" s="32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X140" s="13">
        <f>(IF($K140="No",0,VLOOKUP(X$3,LISTS!$M$2:$N$21,2,FALSE)*L140))*VLOOKUP($H140,LISTS!$G$2:$H$10,2,FALSE)</f>
        <v>0</v>
      </c>
      <c r="Y140" s="13">
        <f>(IF($K140="No",0,VLOOKUP(Y$3,LISTS!$M$2:$N$21,2,FALSE)*M140))*VLOOKUP($H140,LISTS!$G$2:$H$10,2,FALSE)</f>
        <v>0</v>
      </c>
      <c r="Z140" s="13">
        <f>(IF($K140="No",0,VLOOKUP(Z$3,LISTS!$M$2:$N$21,2,FALSE)*N140))*VLOOKUP($H140,LISTS!$G$2:$H$10,2,FALSE)</f>
        <v>0</v>
      </c>
      <c r="AA140" s="13">
        <f>(IF($K140="No",0,VLOOKUP(AA$3,LISTS!$M$2:$N$21,2,FALSE)*O140))*VLOOKUP($H140,LISTS!$G$2:$H$10,2,FALSE)</f>
        <v>0</v>
      </c>
      <c r="AB140" s="13">
        <f>(IF($K140="No",0,VLOOKUP(AB$3,LISTS!$M$2:$N$21,2,FALSE)*P140))*VLOOKUP($H140,LISTS!$G$2:$H$10,2,FALSE)</f>
        <v>0</v>
      </c>
      <c r="AC140" s="13">
        <f>(IF($K140="No",0,VLOOKUP(AC$3,LISTS!$M$2:$N$21,2,FALSE)*IF(Q140="YES",1,0)))*VLOOKUP($H140,LISTS!$G$2:$H$10,2,FALSE)</f>
        <v>0</v>
      </c>
      <c r="AD140" s="13">
        <f>(IF($K140="No",0,VLOOKUP(AD$3,LISTS!$M$2:$N$21,2,FALSE)*IF(R140="YES",1,0)))*VLOOKUP($H140,LISTS!$G$2:$H$10,2,FALSE)</f>
        <v>0</v>
      </c>
      <c r="AE140" s="13">
        <f>(IF($K140="No",0,VLOOKUP(AE$3,LISTS!$M$2:$N$21,2,FALSE)*IF(S140="YES",1,0)))*VLOOKUP($H140,LISTS!$G$2:$H$10,2,FALSE)</f>
        <v>0</v>
      </c>
      <c r="AF140" s="13">
        <f>(IF($K140="No",0,VLOOKUP(AF$3,LISTS!$M$2:$N$21,2,FALSE)*IF(T140="YES",1,0)))*VLOOKUP($H140,LISTS!$G$2:$H$10,2,FALSE)</f>
        <v>0</v>
      </c>
      <c r="AG140" s="13">
        <f>(IF($K140="No",0,VLOOKUP(AG$3,LISTS!$M$2:$N$21,2,FALSE)*IF(U140="YES",1,0)))*VLOOKUP($H140,LISTS!$G$2:$H$10,2,FALSE)</f>
        <v>0</v>
      </c>
      <c r="AH140" s="13">
        <f>(IF($K140="No",0,VLOOKUP(AH$3,LISTS!$M$2:$N$21,2,FALSE)*IF(V140="YES",1,0)))*VLOOKUP($H140,LISTS!$G$2:$H$10,2,FALSE)</f>
        <v>0</v>
      </c>
      <c r="AI140" s="29" t="str">
        <f t="shared" si="23"/>
        <v>DNP</v>
      </c>
    </row>
    <row r="141" spans="1:35" x14ac:dyDescent="0.25">
      <c r="A141" s="3">
        <f t="shared" si="19"/>
        <v>2023</v>
      </c>
      <c r="B141" s="11">
        <f t="shared" si="20"/>
        <v>5</v>
      </c>
      <c r="C141" s="11" t="str">
        <f>VLOOKUP($B141,'FIXTURES INPUT'!$A$4:$H$41,2,FALSE)</f>
        <v>Wk05</v>
      </c>
      <c r="D141" s="13" t="str">
        <f>VLOOKUP($B141,'FIXTURES INPUT'!$A$4:$H$41,3,FALSE)</f>
        <v>Sun</v>
      </c>
      <c r="E141" s="14">
        <f>VLOOKUP($B141,'FIXTURES INPUT'!$A$4:$H$41,4,FALSE)</f>
        <v>45060</v>
      </c>
      <c r="F141" s="4" t="str">
        <f>VLOOKUP($B141,'FIXTURES INPUT'!$A$4:$H$41,6,FALSE)</f>
        <v>Nacton</v>
      </c>
      <c r="G141" s="13" t="str">
        <f>VLOOKUP($B141,'FIXTURES INPUT'!$A$4:$H$41,7,FALSE)</f>
        <v>Away</v>
      </c>
      <c r="H141" s="13" t="str">
        <f>VLOOKUP($B141,'FIXTURES INPUT'!$A$4:$H$41,8,FALSE)</f>
        <v>Cancelled</v>
      </c>
      <c r="I141" s="13">
        <f t="shared" si="22"/>
        <v>22</v>
      </c>
      <c r="J141" s="4" t="str">
        <f>VLOOKUP($I141,LISTS!$A$2:$B$39,2,FALSE)</f>
        <v>Additional 4</v>
      </c>
      <c r="K141" s="32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X141" s="13">
        <f>(IF($K141="No",0,VLOOKUP(X$3,LISTS!$M$2:$N$21,2,FALSE)*L141))*VLOOKUP($H141,LISTS!$G$2:$H$10,2,FALSE)</f>
        <v>0</v>
      </c>
      <c r="Y141" s="13">
        <f>(IF($K141="No",0,VLOOKUP(Y$3,LISTS!$M$2:$N$21,2,FALSE)*M141))*VLOOKUP($H141,LISTS!$G$2:$H$10,2,FALSE)</f>
        <v>0</v>
      </c>
      <c r="Z141" s="13">
        <f>(IF($K141="No",0,VLOOKUP(Z$3,LISTS!$M$2:$N$21,2,FALSE)*N141))*VLOOKUP($H141,LISTS!$G$2:$H$10,2,FALSE)</f>
        <v>0</v>
      </c>
      <c r="AA141" s="13">
        <f>(IF($K141="No",0,VLOOKUP(AA$3,LISTS!$M$2:$N$21,2,FALSE)*O141))*VLOOKUP($H141,LISTS!$G$2:$H$10,2,FALSE)</f>
        <v>0</v>
      </c>
      <c r="AB141" s="13">
        <f>(IF($K141="No",0,VLOOKUP(AB$3,LISTS!$M$2:$N$21,2,FALSE)*P141))*VLOOKUP($H141,LISTS!$G$2:$H$10,2,FALSE)</f>
        <v>0</v>
      </c>
      <c r="AC141" s="13">
        <f>(IF($K141="No",0,VLOOKUP(AC$3,LISTS!$M$2:$N$21,2,FALSE)*IF(Q141="YES",1,0)))*VLOOKUP($H141,LISTS!$G$2:$H$10,2,FALSE)</f>
        <v>0</v>
      </c>
      <c r="AD141" s="13">
        <f>(IF($K141="No",0,VLOOKUP(AD$3,LISTS!$M$2:$N$21,2,FALSE)*IF(R141="YES",1,0)))*VLOOKUP($H141,LISTS!$G$2:$H$10,2,FALSE)</f>
        <v>0</v>
      </c>
      <c r="AE141" s="13">
        <f>(IF($K141="No",0,VLOOKUP(AE$3,LISTS!$M$2:$N$21,2,FALSE)*IF(S141="YES",1,0)))*VLOOKUP($H141,LISTS!$G$2:$H$10,2,FALSE)</f>
        <v>0</v>
      </c>
      <c r="AF141" s="13">
        <f>(IF($K141="No",0,VLOOKUP(AF$3,LISTS!$M$2:$N$21,2,FALSE)*IF(T141="YES",1,0)))*VLOOKUP($H141,LISTS!$G$2:$H$10,2,FALSE)</f>
        <v>0</v>
      </c>
      <c r="AG141" s="13">
        <f>(IF($K141="No",0,VLOOKUP(AG$3,LISTS!$M$2:$N$21,2,FALSE)*IF(U141="YES",1,0)))*VLOOKUP($H141,LISTS!$G$2:$H$10,2,FALSE)</f>
        <v>0</v>
      </c>
      <c r="AH141" s="13">
        <f>(IF($K141="No",0,VLOOKUP(AH$3,LISTS!$M$2:$N$21,2,FALSE)*IF(V141="YES",1,0)))*VLOOKUP($H141,LISTS!$G$2:$H$10,2,FALSE)</f>
        <v>0</v>
      </c>
      <c r="AI141" s="29" t="str">
        <f t="shared" si="23"/>
        <v>DNP</v>
      </c>
    </row>
    <row r="142" spans="1:35" x14ac:dyDescent="0.25">
      <c r="A142" s="3">
        <f t="shared" si="19"/>
        <v>2023</v>
      </c>
      <c r="B142" s="11">
        <f t="shared" si="20"/>
        <v>5</v>
      </c>
      <c r="C142" s="11" t="str">
        <f>VLOOKUP($B142,'FIXTURES INPUT'!$A$4:$H$41,2,FALSE)</f>
        <v>Wk05</v>
      </c>
      <c r="D142" s="13" t="str">
        <f>VLOOKUP($B142,'FIXTURES INPUT'!$A$4:$H$41,3,FALSE)</f>
        <v>Sun</v>
      </c>
      <c r="E142" s="14">
        <f>VLOOKUP($B142,'FIXTURES INPUT'!$A$4:$H$41,4,FALSE)</f>
        <v>45060</v>
      </c>
      <c r="F142" s="4" t="str">
        <f>VLOOKUP($B142,'FIXTURES INPUT'!$A$4:$H$41,6,FALSE)</f>
        <v>Nacton</v>
      </c>
      <c r="G142" s="13" t="str">
        <f>VLOOKUP($B142,'FIXTURES INPUT'!$A$4:$H$41,7,FALSE)</f>
        <v>Away</v>
      </c>
      <c r="H142" s="13" t="str">
        <f>VLOOKUP($B142,'FIXTURES INPUT'!$A$4:$H$41,8,FALSE)</f>
        <v>Cancelled</v>
      </c>
      <c r="I142" s="13">
        <f t="shared" si="22"/>
        <v>23</v>
      </c>
      <c r="J142" s="4" t="str">
        <f>VLOOKUP($I142,LISTS!$A$2:$B$39,2,FALSE)</f>
        <v>Additional 5</v>
      </c>
      <c r="K142" s="32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X142" s="13">
        <f>(IF($K142="No",0,VLOOKUP(X$3,LISTS!$M$2:$N$21,2,FALSE)*L142))*VLOOKUP($H142,LISTS!$G$2:$H$10,2,FALSE)</f>
        <v>0</v>
      </c>
      <c r="Y142" s="13">
        <f>(IF($K142="No",0,VLOOKUP(Y$3,LISTS!$M$2:$N$21,2,FALSE)*M142))*VLOOKUP($H142,LISTS!$G$2:$H$10,2,FALSE)</f>
        <v>0</v>
      </c>
      <c r="Z142" s="13">
        <f>(IF($K142="No",0,VLOOKUP(Z$3,LISTS!$M$2:$N$21,2,FALSE)*N142))*VLOOKUP($H142,LISTS!$G$2:$H$10,2,FALSE)</f>
        <v>0</v>
      </c>
      <c r="AA142" s="13">
        <f>(IF($K142="No",0,VLOOKUP(AA$3,LISTS!$M$2:$N$21,2,FALSE)*O142))*VLOOKUP($H142,LISTS!$G$2:$H$10,2,FALSE)</f>
        <v>0</v>
      </c>
      <c r="AB142" s="13">
        <f>(IF($K142="No",0,VLOOKUP(AB$3,LISTS!$M$2:$N$21,2,FALSE)*P142))*VLOOKUP($H142,LISTS!$G$2:$H$10,2,FALSE)</f>
        <v>0</v>
      </c>
      <c r="AC142" s="13">
        <f>(IF($K142="No",0,VLOOKUP(AC$3,LISTS!$M$2:$N$21,2,FALSE)*IF(Q142="YES",1,0)))*VLOOKUP($H142,LISTS!$G$2:$H$10,2,FALSE)</f>
        <v>0</v>
      </c>
      <c r="AD142" s="13">
        <f>(IF($K142="No",0,VLOOKUP(AD$3,LISTS!$M$2:$N$21,2,FALSE)*IF(R142="YES",1,0)))*VLOOKUP($H142,LISTS!$G$2:$H$10,2,FALSE)</f>
        <v>0</v>
      </c>
      <c r="AE142" s="13">
        <f>(IF($K142="No",0,VLOOKUP(AE$3,LISTS!$M$2:$N$21,2,FALSE)*IF(S142="YES",1,0)))*VLOOKUP($H142,LISTS!$G$2:$H$10,2,FALSE)</f>
        <v>0</v>
      </c>
      <c r="AF142" s="13">
        <f>(IF($K142="No",0,VLOOKUP(AF$3,LISTS!$M$2:$N$21,2,FALSE)*IF(T142="YES",1,0)))*VLOOKUP($H142,LISTS!$G$2:$H$10,2,FALSE)</f>
        <v>0</v>
      </c>
      <c r="AG142" s="13">
        <f>(IF($K142="No",0,VLOOKUP(AG$3,LISTS!$M$2:$N$21,2,FALSE)*IF(U142="YES",1,0)))*VLOOKUP($H142,LISTS!$G$2:$H$10,2,FALSE)</f>
        <v>0</v>
      </c>
      <c r="AH142" s="13">
        <f>(IF($K142="No",0,VLOOKUP(AH$3,LISTS!$M$2:$N$21,2,FALSE)*IF(V142="YES",1,0)))*VLOOKUP($H142,LISTS!$G$2:$H$10,2,FALSE)</f>
        <v>0</v>
      </c>
      <c r="AI142" s="29" t="str">
        <f t="shared" si="23"/>
        <v>DNP</v>
      </c>
    </row>
    <row r="143" spans="1:35" x14ac:dyDescent="0.25">
      <c r="A143" s="3">
        <f t="shared" si="19"/>
        <v>2023</v>
      </c>
      <c r="B143" s="11">
        <f t="shared" si="20"/>
        <v>5</v>
      </c>
      <c r="C143" s="11" t="str">
        <f>VLOOKUP($B143,'FIXTURES INPUT'!$A$4:$H$41,2,FALSE)</f>
        <v>Wk05</v>
      </c>
      <c r="D143" s="13" t="str">
        <f>VLOOKUP($B143,'FIXTURES INPUT'!$A$4:$H$41,3,FALSE)</f>
        <v>Sun</v>
      </c>
      <c r="E143" s="14">
        <f>VLOOKUP($B143,'FIXTURES INPUT'!$A$4:$H$41,4,FALSE)</f>
        <v>45060</v>
      </c>
      <c r="F143" s="4" t="str">
        <f>VLOOKUP($B143,'FIXTURES INPUT'!$A$4:$H$41,6,FALSE)</f>
        <v>Nacton</v>
      </c>
      <c r="G143" s="13" t="str">
        <f>VLOOKUP($B143,'FIXTURES INPUT'!$A$4:$H$41,7,FALSE)</f>
        <v>Away</v>
      </c>
      <c r="H143" s="13" t="str">
        <f>VLOOKUP($B143,'FIXTURES INPUT'!$A$4:$H$41,8,FALSE)</f>
        <v>Cancelled</v>
      </c>
      <c r="I143" s="13">
        <f t="shared" si="22"/>
        <v>24</v>
      </c>
      <c r="J143" s="4" t="str">
        <f>VLOOKUP($I143,LISTS!$A$2:$B$39,2,FALSE)</f>
        <v>Additional 6</v>
      </c>
      <c r="K143" s="32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X143" s="13">
        <f>(IF($K143="No",0,VLOOKUP(X$3,LISTS!$M$2:$N$21,2,FALSE)*L143))*VLOOKUP($H143,LISTS!$G$2:$H$10,2,FALSE)</f>
        <v>0</v>
      </c>
      <c r="Y143" s="13">
        <f>(IF($K143="No",0,VLOOKUP(Y$3,LISTS!$M$2:$N$21,2,FALSE)*M143))*VLOOKUP($H143,LISTS!$G$2:$H$10,2,FALSE)</f>
        <v>0</v>
      </c>
      <c r="Z143" s="13">
        <f>(IF($K143="No",0,VLOOKUP(Z$3,LISTS!$M$2:$N$21,2,FALSE)*N143))*VLOOKUP($H143,LISTS!$G$2:$H$10,2,FALSE)</f>
        <v>0</v>
      </c>
      <c r="AA143" s="13">
        <f>(IF($K143="No",0,VLOOKUP(AA$3,LISTS!$M$2:$N$21,2,FALSE)*O143))*VLOOKUP($H143,LISTS!$G$2:$H$10,2,FALSE)</f>
        <v>0</v>
      </c>
      <c r="AB143" s="13">
        <f>(IF($K143="No",0,VLOOKUP(AB$3,LISTS!$M$2:$N$21,2,FALSE)*P143))*VLOOKUP($H143,LISTS!$G$2:$H$10,2,FALSE)</f>
        <v>0</v>
      </c>
      <c r="AC143" s="13">
        <f>(IF($K143="No",0,VLOOKUP(AC$3,LISTS!$M$2:$N$21,2,FALSE)*IF(Q143="YES",1,0)))*VLOOKUP($H143,LISTS!$G$2:$H$10,2,FALSE)</f>
        <v>0</v>
      </c>
      <c r="AD143" s="13">
        <f>(IF($K143="No",0,VLOOKUP(AD$3,LISTS!$M$2:$N$21,2,FALSE)*IF(R143="YES",1,0)))*VLOOKUP($H143,LISTS!$G$2:$H$10,2,FALSE)</f>
        <v>0</v>
      </c>
      <c r="AE143" s="13">
        <f>(IF($K143="No",0,VLOOKUP(AE$3,LISTS!$M$2:$N$21,2,FALSE)*IF(S143="YES",1,0)))*VLOOKUP($H143,LISTS!$G$2:$H$10,2,FALSE)</f>
        <v>0</v>
      </c>
      <c r="AF143" s="13">
        <f>(IF($K143="No",0,VLOOKUP(AF$3,LISTS!$M$2:$N$21,2,FALSE)*IF(T143="YES",1,0)))*VLOOKUP($H143,LISTS!$G$2:$H$10,2,FALSE)</f>
        <v>0</v>
      </c>
      <c r="AG143" s="13">
        <f>(IF($K143="No",0,VLOOKUP(AG$3,LISTS!$M$2:$N$21,2,FALSE)*IF(U143="YES",1,0)))*VLOOKUP($H143,LISTS!$G$2:$H$10,2,FALSE)</f>
        <v>0</v>
      </c>
      <c r="AH143" s="13">
        <f>(IF($K143="No",0,VLOOKUP(AH$3,LISTS!$M$2:$N$21,2,FALSE)*IF(V143="YES",1,0)))*VLOOKUP($H143,LISTS!$G$2:$H$10,2,FALSE)</f>
        <v>0</v>
      </c>
      <c r="AI143" s="29" t="str">
        <f t="shared" si="23"/>
        <v>DNP</v>
      </c>
    </row>
    <row r="144" spans="1:35" x14ac:dyDescent="0.25">
      <c r="A144" s="3">
        <f t="shared" si="19"/>
        <v>2023</v>
      </c>
      <c r="B144" s="11">
        <f t="shared" si="20"/>
        <v>5</v>
      </c>
      <c r="C144" s="11" t="str">
        <f>VLOOKUP($B144,'FIXTURES INPUT'!$A$4:$H$41,2,FALSE)</f>
        <v>Wk05</v>
      </c>
      <c r="D144" s="13" t="str">
        <f>VLOOKUP($B144,'FIXTURES INPUT'!$A$4:$H$41,3,FALSE)</f>
        <v>Sun</v>
      </c>
      <c r="E144" s="14">
        <f>VLOOKUP($B144,'FIXTURES INPUT'!$A$4:$H$41,4,FALSE)</f>
        <v>45060</v>
      </c>
      <c r="F144" s="4" t="str">
        <f>VLOOKUP($B144,'FIXTURES INPUT'!$A$4:$H$41,6,FALSE)</f>
        <v>Nacton</v>
      </c>
      <c r="G144" s="13" t="str">
        <f>VLOOKUP($B144,'FIXTURES INPUT'!$A$4:$H$41,7,FALSE)</f>
        <v>Away</v>
      </c>
      <c r="H144" s="13" t="str">
        <f>VLOOKUP($B144,'FIXTURES INPUT'!$A$4:$H$41,8,FALSE)</f>
        <v>Cancelled</v>
      </c>
      <c r="I144" s="13">
        <f t="shared" si="22"/>
        <v>25</v>
      </c>
      <c r="J144" s="4" t="str">
        <f>VLOOKUP($I144,LISTS!$A$2:$B$39,2,FALSE)</f>
        <v>Additional 7</v>
      </c>
      <c r="K144" s="32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X144" s="13">
        <f>(IF($K144="No",0,VLOOKUP(X$3,LISTS!$M$2:$N$21,2,FALSE)*L144))*VLOOKUP($H144,LISTS!$G$2:$H$10,2,FALSE)</f>
        <v>0</v>
      </c>
      <c r="Y144" s="13">
        <f>(IF($K144="No",0,VLOOKUP(Y$3,LISTS!$M$2:$N$21,2,FALSE)*M144))*VLOOKUP($H144,LISTS!$G$2:$H$10,2,FALSE)</f>
        <v>0</v>
      </c>
      <c r="Z144" s="13">
        <f>(IF($K144="No",0,VLOOKUP(Z$3,LISTS!$M$2:$N$21,2,FALSE)*N144))*VLOOKUP($H144,LISTS!$G$2:$H$10,2,FALSE)</f>
        <v>0</v>
      </c>
      <c r="AA144" s="13">
        <f>(IF($K144="No",0,VLOOKUP(AA$3,LISTS!$M$2:$N$21,2,FALSE)*O144))*VLOOKUP($H144,LISTS!$G$2:$H$10,2,FALSE)</f>
        <v>0</v>
      </c>
      <c r="AB144" s="13">
        <f>(IF($K144="No",0,VLOOKUP(AB$3,LISTS!$M$2:$N$21,2,FALSE)*P144))*VLOOKUP($H144,LISTS!$G$2:$H$10,2,FALSE)</f>
        <v>0</v>
      </c>
      <c r="AC144" s="13">
        <f>(IF($K144="No",0,VLOOKUP(AC$3,LISTS!$M$2:$N$21,2,FALSE)*IF(Q144="YES",1,0)))*VLOOKUP($H144,LISTS!$G$2:$H$10,2,FALSE)</f>
        <v>0</v>
      </c>
      <c r="AD144" s="13">
        <f>(IF($K144="No",0,VLOOKUP(AD$3,LISTS!$M$2:$N$21,2,FALSE)*IF(R144="YES",1,0)))*VLOOKUP($H144,LISTS!$G$2:$H$10,2,FALSE)</f>
        <v>0</v>
      </c>
      <c r="AE144" s="13">
        <f>(IF($K144="No",0,VLOOKUP(AE$3,LISTS!$M$2:$N$21,2,FALSE)*IF(S144="YES",1,0)))*VLOOKUP($H144,LISTS!$G$2:$H$10,2,FALSE)</f>
        <v>0</v>
      </c>
      <c r="AF144" s="13">
        <f>(IF($K144="No",0,VLOOKUP(AF$3,LISTS!$M$2:$N$21,2,FALSE)*IF(T144="YES",1,0)))*VLOOKUP($H144,LISTS!$G$2:$H$10,2,FALSE)</f>
        <v>0</v>
      </c>
      <c r="AG144" s="13">
        <f>(IF($K144="No",0,VLOOKUP(AG$3,LISTS!$M$2:$N$21,2,FALSE)*IF(U144="YES",1,0)))*VLOOKUP($H144,LISTS!$G$2:$H$10,2,FALSE)</f>
        <v>0</v>
      </c>
      <c r="AH144" s="13">
        <f>(IF($K144="No",0,VLOOKUP(AH$3,LISTS!$M$2:$N$21,2,FALSE)*IF(V144="YES",1,0)))*VLOOKUP($H144,LISTS!$G$2:$H$10,2,FALSE)</f>
        <v>0</v>
      </c>
      <c r="AI144" s="29" t="str">
        <f t="shared" si="23"/>
        <v>DNP</v>
      </c>
    </row>
    <row r="145" spans="1:35" x14ac:dyDescent="0.25">
      <c r="A145" s="3">
        <f t="shared" si="19"/>
        <v>2023</v>
      </c>
      <c r="B145" s="11">
        <f t="shared" si="20"/>
        <v>5</v>
      </c>
      <c r="C145" s="11" t="str">
        <f>VLOOKUP($B145,'FIXTURES INPUT'!$A$4:$H$41,2,FALSE)</f>
        <v>Wk05</v>
      </c>
      <c r="D145" s="13" t="str">
        <f>VLOOKUP($B145,'FIXTURES INPUT'!$A$4:$H$41,3,FALSE)</f>
        <v>Sun</v>
      </c>
      <c r="E145" s="14">
        <f>VLOOKUP($B145,'FIXTURES INPUT'!$A$4:$H$41,4,FALSE)</f>
        <v>45060</v>
      </c>
      <c r="F145" s="4" t="str">
        <f>VLOOKUP($B145,'FIXTURES INPUT'!$A$4:$H$41,6,FALSE)</f>
        <v>Nacton</v>
      </c>
      <c r="G145" s="13" t="str">
        <f>VLOOKUP($B145,'FIXTURES INPUT'!$A$4:$H$41,7,FALSE)</f>
        <v>Away</v>
      </c>
      <c r="H145" s="13" t="str">
        <f>VLOOKUP($B145,'FIXTURES INPUT'!$A$4:$H$41,8,FALSE)</f>
        <v>Cancelled</v>
      </c>
      <c r="I145" s="13">
        <f t="shared" si="22"/>
        <v>26</v>
      </c>
      <c r="J145" s="4" t="str">
        <f>VLOOKUP($I145,LISTS!$A$2:$B$39,2,FALSE)</f>
        <v>Additional 8</v>
      </c>
      <c r="K145" s="32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X145" s="13">
        <f>(IF($K145="No",0,VLOOKUP(X$3,LISTS!$M$2:$N$21,2,FALSE)*L145))*VLOOKUP($H145,LISTS!$G$2:$H$10,2,FALSE)</f>
        <v>0</v>
      </c>
      <c r="Y145" s="13">
        <f>(IF($K145="No",0,VLOOKUP(Y$3,LISTS!$M$2:$N$21,2,FALSE)*M145))*VLOOKUP($H145,LISTS!$G$2:$H$10,2,FALSE)</f>
        <v>0</v>
      </c>
      <c r="Z145" s="13">
        <f>(IF($K145="No",0,VLOOKUP(Z$3,LISTS!$M$2:$N$21,2,FALSE)*N145))*VLOOKUP($H145,LISTS!$G$2:$H$10,2,FALSE)</f>
        <v>0</v>
      </c>
      <c r="AA145" s="13">
        <f>(IF($K145="No",0,VLOOKUP(AA$3,LISTS!$M$2:$N$21,2,FALSE)*O145))*VLOOKUP($H145,LISTS!$G$2:$H$10,2,FALSE)</f>
        <v>0</v>
      </c>
      <c r="AB145" s="13">
        <f>(IF($K145="No",0,VLOOKUP(AB$3,LISTS!$M$2:$N$21,2,FALSE)*P145))*VLOOKUP($H145,LISTS!$G$2:$H$10,2,FALSE)</f>
        <v>0</v>
      </c>
      <c r="AC145" s="13">
        <f>(IF($K145="No",0,VLOOKUP(AC$3,LISTS!$M$2:$N$21,2,FALSE)*IF(Q145="YES",1,0)))*VLOOKUP($H145,LISTS!$G$2:$H$10,2,FALSE)</f>
        <v>0</v>
      </c>
      <c r="AD145" s="13">
        <f>(IF($K145="No",0,VLOOKUP(AD$3,LISTS!$M$2:$N$21,2,FALSE)*IF(R145="YES",1,0)))*VLOOKUP($H145,LISTS!$G$2:$H$10,2,FALSE)</f>
        <v>0</v>
      </c>
      <c r="AE145" s="13">
        <f>(IF($K145="No",0,VLOOKUP(AE$3,LISTS!$M$2:$N$21,2,FALSE)*IF(S145="YES",1,0)))*VLOOKUP($H145,LISTS!$G$2:$H$10,2,FALSE)</f>
        <v>0</v>
      </c>
      <c r="AF145" s="13">
        <f>(IF($K145="No",0,VLOOKUP(AF$3,LISTS!$M$2:$N$21,2,FALSE)*IF(T145="YES",1,0)))*VLOOKUP($H145,LISTS!$G$2:$H$10,2,FALSE)</f>
        <v>0</v>
      </c>
      <c r="AG145" s="13">
        <f>(IF($K145="No",0,VLOOKUP(AG$3,LISTS!$M$2:$N$21,2,FALSE)*IF(U145="YES",1,0)))*VLOOKUP($H145,LISTS!$G$2:$H$10,2,FALSE)</f>
        <v>0</v>
      </c>
      <c r="AH145" s="13">
        <f>(IF($K145="No",0,VLOOKUP(AH$3,LISTS!$M$2:$N$21,2,FALSE)*IF(V145="YES",1,0)))*VLOOKUP($H145,LISTS!$G$2:$H$10,2,FALSE)</f>
        <v>0</v>
      </c>
      <c r="AI145" s="29" t="str">
        <f t="shared" si="23"/>
        <v>DNP</v>
      </c>
    </row>
    <row r="146" spans="1:35" x14ac:dyDescent="0.25">
      <c r="A146" s="3">
        <f t="shared" si="19"/>
        <v>2023</v>
      </c>
      <c r="B146" s="11">
        <f t="shared" si="20"/>
        <v>5</v>
      </c>
      <c r="C146" s="11" t="str">
        <f>VLOOKUP($B146,'FIXTURES INPUT'!$A$4:$H$41,2,FALSE)</f>
        <v>Wk05</v>
      </c>
      <c r="D146" s="13" t="str">
        <f>VLOOKUP($B146,'FIXTURES INPUT'!$A$4:$H$41,3,FALSE)</f>
        <v>Sun</v>
      </c>
      <c r="E146" s="14">
        <f>VLOOKUP($B146,'FIXTURES INPUT'!$A$4:$H$41,4,FALSE)</f>
        <v>45060</v>
      </c>
      <c r="F146" s="4" t="str">
        <f>VLOOKUP($B146,'FIXTURES INPUT'!$A$4:$H$41,6,FALSE)</f>
        <v>Nacton</v>
      </c>
      <c r="G146" s="13" t="str">
        <f>VLOOKUP($B146,'FIXTURES INPUT'!$A$4:$H$41,7,FALSE)</f>
        <v>Away</v>
      </c>
      <c r="H146" s="13" t="str">
        <f>VLOOKUP($B146,'FIXTURES INPUT'!$A$4:$H$41,8,FALSE)</f>
        <v>Cancelled</v>
      </c>
      <c r="I146" s="13">
        <f t="shared" si="22"/>
        <v>27</v>
      </c>
      <c r="J146" s="4" t="str">
        <f>VLOOKUP($I146,LISTS!$A$2:$B$39,2,FALSE)</f>
        <v>Additional 9</v>
      </c>
      <c r="K146" s="32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X146" s="13">
        <f>(IF($K146="No",0,VLOOKUP(X$3,LISTS!$M$2:$N$21,2,FALSE)*L146))*VLOOKUP($H146,LISTS!$G$2:$H$10,2,FALSE)</f>
        <v>0</v>
      </c>
      <c r="Y146" s="13">
        <f>(IF($K146="No",0,VLOOKUP(Y$3,LISTS!$M$2:$N$21,2,FALSE)*M146))*VLOOKUP($H146,LISTS!$G$2:$H$10,2,FALSE)</f>
        <v>0</v>
      </c>
      <c r="Z146" s="13">
        <f>(IF($K146="No",0,VLOOKUP(Z$3,LISTS!$M$2:$N$21,2,FALSE)*N146))*VLOOKUP($H146,LISTS!$G$2:$H$10,2,FALSE)</f>
        <v>0</v>
      </c>
      <c r="AA146" s="13">
        <f>(IF($K146="No",0,VLOOKUP(AA$3,LISTS!$M$2:$N$21,2,FALSE)*O146))*VLOOKUP($H146,LISTS!$G$2:$H$10,2,FALSE)</f>
        <v>0</v>
      </c>
      <c r="AB146" s="13">
        <f>(IF($K146="No",0,VLOOKUP(AB$3,LISTS!$M$2:$N$21,2,FALSE)*P146))*VLOOKUP($H146,LISTS!$G$2:$H$10,2,FALSE)</f>
        <v>0</v>
      </c>
      <c r="AC146" s="13">
        <f>(IF($K146="No",0,VLOOKUP(AC$3,LISTS!$M$2:$N$21,2,FALSE)*IF(Q146="YES",1,0)))*VLOOKUP($H146,LISTS!$G$2:$H$10,2,FALSE)</f>
        <v>0</v>
      </c>
      <c r="AD146" s="13">
        <f>(IF($K146="No",0,VLOOKUP(AD$3,LISTS!$M$2:$N$21,2,FALSE)*IF(R146="YES",1,0)))*VLOOKUP($H146,LISTS!$G$2:$H$10,2,FALSE)</f>
        <v>0</v>
      </c>
      <c r="AE146" s="13">
        <f>(IF($K146="No",0,VLOOKUP(AE$3,LISTS!$M$2:$N$21,2,FALSE)*IF(S146="YES",1,0)))*VLOOKUP($H146,LISTS!$G$2:$H$10,2,FALSE)</f>
        <v>0</v>
      </c>
      <c r="AF146" s="13">
        <f>(IF($K146="No",0,VLOOKUP(AF$3,LISTS!$M$2:$N$21,2,FALSE)*IF(T146="YES",1,0)))*VLOOKUP($H146,LISTS!$G$2:$H$10,2,FALSE)</f>
        <v>0</v>
      </c>
      <c r="AG146" s="13">
        <f>(IF($K146="No",0,VLOOKUP(AG$3,LISTS!$M$2:$N$21,2,FALSE)*IF(U146="YES",1,0)))*VLOOKUP($H146,LISTS!$G$2:$H$10,2,FALSE)</f>
        <v>0</v>
      </c>
      <c r="AH146" s="13">
        <f>(IF($K146="No",0,VLOOKUP(AH$3,LISTS!$M$2:$N$21,2,FALSE)*IF(V146="YES",1,0)))*VLOOKUP($H146,LISTS!$G$2:$H$10,2,FALSE)</f>
        <v>0</v>
      </c>
      <c r="AI146" s="29" t="str">
        <f t="shared" si="23"/>
        <v>DNP</v>
      </c>
    </row>
    <row r="147" spans="1:35" x14ac:dyDescent="0.25">
      <c r="A147" s="3">
        <f t="shared" si="19"/>
        <v>2023</v>
      </c>
      <c r="B147" s="11">
        <f t="shared" si="20"/>
        <v>5</v>
      </c>
      <c r="C147" s="11" t="str">
        <f>VLOOKUP($B147,'FIXTURES INPUT'!$A$4:$H$41,2,FALSE)</f>
        <v>Wk05</v>
      </c>
      <c r="D147" s="13" t="str">
        <f>VLOOKUP($B147,'FIXTURES INPUT'!$A$4:$H$41,3,FALSE)</f>
        <v>Sun</v>
      </c>
      <c r="E147" s="14">
        <f>VLOOKUP($B147,'FIXTURES INPUT'!$A$4:$H$41,4,FALSE)</f>
        <v>45060</v>
      </c>
      <c r="F147" s="4" t="str">
        <f>VLOOKUP($B147,'FIXTURES INPUT'!$A$4:$H$41,6,FALSE)</f>
        <v>Nacton</v>
      </c>
      <c r="G147" s="13" t="str">
        <f>VLOOKUP($B147,'FIXTURES INPUT'!$A$4:$H$41,7,FALSE)</f>
        <v>Away</v>
      </c>
      <c r="H147" s="13" t="str">
        <f>VLOOKUP($B147,'FIXTURES INPUT'!$A$4:$H$41,8,FALSE)</f>
        <v>Cancelled</v>
      </c>
      <c r="I147" s="13">
        <f t="shared" si="22"/>
        <v>28</v>
      </c>
      <c r="J147" s="4" t="str">
        <f>VLOOKUP($I147,LISTS!$A$2:$B$39,2,FALSE)</f>
        <v>Additional 10</v>
      </c>
      <c r="K147" s="32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X147" s="13">
        <f>(IF($K147="No",0,VLOOKUP(X$3,LISTS!$M$2:$N$21,2,FALSE)*L147))*VLOOKUP($H147,LISTS!$G$2:$H$10,2,FALSE)</f>
        <v>0</v>
      </c>
      <c r="Y147" s="13">
        <f>(IF($K147="No",0,VLOOKUP(Y$3,LISTS!$M$2:$N$21,2,FALSE)*M147))*VLOOKUP($H147,LISTS!$G$2:$H$10,2,FALSE)</f>
        <v>0</v>
      </c>
      <c r="Z147" s="13">
        <f>(IF($K147="No",0,VLOOKUP(Z$3,LISTS!$M$2:$N$21,2,FALSE)*N147))*VLOOKUP($H147,LISTS!$G$2:$H$10,2,FALSE)</f>
        <v>0</v>
      </c>
      <c r="AA147" s="13">
        <f>(IF($K147="No",0,VLOOKUP(AA$3,LISTS!$M$2:$N$21,2,FALSE)*O147))*VLOOKUP($H147,LISTS!$G$2:$H$10,2,FALSE)</f>
        <v>0</v>
      </c>
      <c r="AB147" s="13">
        <f>(IF($K147="No",0,VLOOKUP(AB$3,LISTS!$M$2:$N$21,2,FALSE)*P147))*VLOOKUP($H147,LISTS!$G$2:$H$10,2,FALSE)</f>
        <v>0</v>
      </c>
      <c r="AC147" s="13">
        <f>(IF($K147="No",0,VLOOKUP(AC$3,LISTS!$M$2:$N$21,2,FALSE)*IF(Q147="YES",1,0)))*VLOOKUP($H147,LISTS!$G$2:$H$10,2,FALSE)</f>
        <v>0</v>
      </c>
      <c r="AD147" s="13">
        <f>(IF($K147="No",0,VLOOKUP(AD$3,LISTS!$M$2:$N$21,2,FALSE)*IF(R147="YES",1,0)))*VLOOKUP($H147,LISTS!$G$2:$H$10,2,FALSE)</f>
        <v>0</v>
      </c>
      <c r="AE147" s="13">
        <f>(IF($K147="No",0,VLOOKUP(AE$3,LISTS!$M$2:$N$21,2,FALSE)*IF(S147="YES",1,0)))*VLOOKUP($H147,LISTS!$G$2:$H$10,2,FALSE)</f>
        <v>0</v>
      </c>
      <c r="AF147" s="13">
        <f>(IF($K147="No",0,VLOOKUP(AF$3,LISTS!$M$2:$N$21,2,FALSE)*IF(T147="YES",1,0)))*VLOOKUP($H147,LISTS!$G$2:$H$10,2,FALSE)</f>
        <v>0</v>
      </c>
      <c r="AG147" s="13">
        <f>(IF($K147="No",0,VLOOKUP(AG$3,LISTS!$M$2:$N$21,2,FALSE)*IF(U147="YES",1,0)))*VLOOKUP($H147,LISTS!$G$2:$H$10,2,FALSE)</f>
        <v>0</v>
      </c>
      <c r="AH147" s="13">
        <f>(IF($K147="No",0,VLOOKUP(AH$3,LISTS!$M$2:$N$21,2,FALSE)*IF(V147="YES",1,0)))*VLOOKUP($H147,LISTS!$G$2:$H$10,2,FALSE)</f>
        <v>0</v>
      </c>
      <c r="AI147" s="29" t="str">
        <f t="shared" si="23"/>
        <v>DNP</v>
      </c>
    </row>
    <row r="148" spans="1:35" ht="15.75" thickBot="1" x14ac:dyDescent="0.3">
      <c r="A148" s="6">
        <f t="shared" si="19"/>
        <v>2023</v>
      </c>
      <c r="B148" s="15">
        <f t="shared" si="20"/>
        <v>5</v>
      </c>
      <c r="C148" s="15" t="str">
        <f>VLOOKUP($B148,'FIXTURES INPUT'!$A$4:$H$41,2,FALSE)</f>
        <v>Wk05</v>
      </c>
      <c r="D148" s="15" t="str">
        <f>VLOOKUP($B148,'FIXTURES INPUT'!$A$4:$H$41,3,FALSE)</f>
        <v>Sun</v>
      </c>
      <c r="E148" s="16">
        <f>VLOOKUP($B148,'FIXTURES INPUT'!$A$4:$H$41,4,FALSE)</f>
        <v>45060</v>
      </c>
      <c r="F148" s="6" t="str">
        <f>VLOOKUP($B148,'FIXTURES INPUT'!$A$4:$H$41,6,FALSE)</f>
        <v>Nacton</v>
      </c>
      <c r="G148" s="15" t="str">
        <f>VLOOKUP($B148,'FIXTURES INPUT'!$A$4:$H$41,7,FALSE)</f>
        <v>Away</v>
      </c>
      <c r="H148" s="15" t="str">
        <f>VLOOKUP($B148,'FIXTURES INPUT'!$A$4:$H$41,8,FALSE)</f>
        <v>Cancelled</v>
      </c>
      <c r="I148" s="15">
        <f t="shared" si="22"/>
        <v>29</v>
      </c>
      <c r="J148" s="6" t="str">
        <f>VLOOKUP($I148,LISTS!$A$2:$B$39,2,FALSE)</f>
        <v>Additional 11</v>
      </c>
      <c r="K148" s="33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X148" s="15">
        <f>(IF($K148="No",0,VLOOKUP(X$3,LISTS!$M$2:$N$21,2,FALSE)*L148))*VLOOKUP($H148,LISTS!$G$2:$H$10,2,FALSE)</f>
        <v>0</v>
      </c>
      <c r="Y148" s="15">
        <f>(IF($K148="No",0,VLOOKUP(Y$3,LISTS!$M$2:$N$21,2,FALSE)*M148))*VLOOKUP($H148,LISTS!$G$2:$H$10,2,FALSE)</f>
        <v>0</v>
      </c>
      <c r="Z148" s="15">
        <f>(IF($K148="No",0,VLOOKUP(Z$3,LISTS!$M$2:$N$21,2,FALSE)*N148))*VLOOKUP($H148,LISTS!$G$2:$H$10,2,FALSE)</f>
        <v>0</v>
      </c>
      <c r="AA148" s="15">
        <f>(IF($K148="No",0,VLOOKUP(AA$3,LISTS!$M$2:$N$21,2,FALSE)*O148))*VLOOKUP($H148,LISTS!$G$2:$H$10,2,FALSE)</f>
        <v>0</v>
      </c>
      <c r="AB148" s="15">
        <f>(IF($K148="No",0,VLOOKUP(AB$3,LISTS!$M$2:$N$21,2,FALSE)*P148))*VLOOKUP($H148,LISTS!$G$2:$H$10,2,FALSE)</f>
        <v>0</v>
      </c>
      <c r="AC148" s="15">
        <f>(IF($K148="No",0,VLOOKUP(AC$3,LISTS!$M$2:$N$21,2,FALSE)*IF(Q148="YES",1,0)))*VLOOKUP($H148,LISTS!$G$2:$H$10,2,FALSE)</f>
        <v>0</v>
      </c>
      <c r="AD148" s="15">
        <f>(IF($K148="No",0,VLOOKUP(AD$3,LISTS!$M$2:$N$21,2,FALSE)*IF(R148="YES",1,0)))*VLOOKUP($H148,LISTS!$G$2:$H$10,2,FALSE)</f>
        <v>0</v>
      </c>
      <c r="AE148" s="15">
        <f>(IF($K148="No",0,VLOOKUP(AE$3,LISTS!$M$2:$N$21,2,FALSE)*IF(S148="YES",1,0)))*VLOOKUP($H148,LISTS!$G$2:$H$10,2,FALSE)</f>
        <v>0</v>
      </c>
      <c r="AF148" s="15">
        <f>(IF($K148="No",0,VLOOKUP(AF$3,LISTS!$M$2:$N$21,2,FALSE)*IF(T148="YES",1,0)))*VLOOKUP($H148,LISTS!$G$2:$H$10,2,FALSE)</f>
        <v>0</v>
      </c>
      <c r="AG148" s="15">
        <f>(IF($K148="No",0,VLOOKUP(AG$3,LISTS!$M$2:$N$21,2,FALSE)*IF(U148="YES",1,0)))*VLOOKUP($H148,LISTS!$G$2:$H$10,2,FALSE)</f>
        <v>0</v>
      </c>
      <c r="AH148" s="15">
        <f>(IF($K148="No",0,VLOOKUP(AH$3,LISTS!$M$2:$N$21,2,FALSE)*IF(V148="YES",1,0)))*VLOOKUP($H148,LISTS!$G$2:$H$10,2,FALSE)</f>
        <v>0</v>
      </c>
      <c r="AI148" s="30" t="str">
        <f t="shared" si="23"/>
        <v>DNP</v>
      </c>
    </row>
    <row r="149" spans="1:35" ht="15.75" thickTop="1" x14ac:dyDescent="0.25">
      <c r="A149" s="3">
        <v>2022</v>
      </c>
      <c r="B149" s="11">
        <f t="shared" ref="B149" si="24">B120+1</f>
        <v>6</v>
      </c>
      <c r="C149" s="11" t="str">
        <f>VLOOKUP($B149,'FIXTURES INPUT'!$A$4:$H$41,2,FALSE)</f>
        <v>Wk06</v>
      </c>
      <c r="D149" s="11" t="str">
        <f>VLOOKUP($B149,'FIXTURES INPUT'!$A$4:$H$41,3,FALSE)</f>
        <v>Sun</v>
      </c>
      <c r="E149" s="12">
        <f>VLOOKUP($B149,'FIXTURES INPUT'!$A$4:$H$41,4,FALSE)</f>
        <v>45067</v>
      </c>
      <c r="F149" s="3" t="str">
        <f>VLOOKUP($B149,'FIXTURES INPUT'!$A$4:$H$41,6,FALSE)</f>
        <v>Little Easton</v>
      </c>
      <c r="G149" s="11" t="str">
        <f>VLOOKUP($B149,'FIXTURES INPUT'!$A$4:$H$41,7,FALSE)</f>
        <v>Away</v>
      </c>
      <c r="H149" s="11" t="str">
        <f>VLOOKUP($B149,'FIXTURES INPUT'!$A$4:$H$41,8,FALSE)</f>
        <v>Standard</v>
      </c>
      <c r="I149" s="11">
        <v>1</v>
      </c>
      <c r="J149" s="3" t="str">
        <f>VLOOKUP($I149,LISTS!$A$2:$B$39,2,FALSE)</f>
        <v>Logan</v>
      </c>
      <c r="K149" s="31" t="s">
        <v>29</v>
      </c>
      <c r="L149" s="24">
        <v>1</v>
      </c>
      <c r="M149" s="24">
        <v>0</v>
      </c>
      <c r="N149" s="24">
        <v>1</v>
      </c>
      <c r="O149" s="24">
        <v>1</v>
      </c>
      <c r="P149" s="24"/>
      <c r="Q149" s="24" t="s">
        <v>30</v>
      </c>
      <c r="R149" s="24" t="s">
        <v>30</v>
      </c>
      <c r="S149" s="24" t="s">
        <v>30</v>
      </c>
      <c r="T149" s="24" t="s">
        <v>30</v>
      </c>
      <c r="U149" s="24" t="s">
        <v>30</v>
      </c>
      <c r="V149" s="24"/>
      <c r="X149" s="11">
        <f>(IF($K149="No",0,VLOOKUP(X$3,LISTS!$M$2:$N$21,2,FALSE)*L149))*VLOOKUP($H149,LISTS!$G$2:$H$10,2,FALSE)</f>
        <v>2</v>
      </c>
      <c r="Y149" s="11">
        <f>(IF($K149="No",0,VLOOKUP(Y$3,LISTS!$M$2:$N$21,2,FALSE)*M149))*VLOOKUP($H149,LISTS!$G$2:$H$10,2,FALSE)</f>
        <v>0</v>
      </c>
      <c r="Z149" s="11">
        <f>(IF($K149="No",0,VLOOKUP(Z$3,LISTS!$M$2:$N$21,2,FALSE)*N149))*VLOOKUP($H149,LISTS!$G$2:$H$10,2,FALSE)</f>
        <v>15</v>
      </c>
      <c r="AA149" s="11">
        <f>(IF($K149="No",0,VLOOKUP(AA$3,LISTS!$M$2:$N$21,2,FALSE)*O149))*VLOOKUP($H149,LISTS!$G$2:$H$10,2,FALSE)</f>
        <v>20</v>
      </c>
      <c r="AB149" s="11">
        <f>(IF($K149="No",0,VLOOKUP(AB$3,LISTS!$M$2:$N$21,2,FALSE)*P149))*VLOOKUP($H149,LISTS!$G$2:$H$10,2,FALSE)</f>
        <v>0</v>
      </c>
      <c r="AC149" s="11">
        <f>(IF($K149="No",0,VLOOKUP(AC$3,LISTS!$M$2:$N$21,2,FALSE)*IF(Q149="YES",1,0)))*VLOOKUP($H149,LISTS!$G$2:$H$10,2,FALSE)</f>
        <v>0</v>
      </c>
      <c r="AD149" s="11">
        <f>(IF($K149="No",0,VLOOKUP(AD$3,LISTS!$M$2:$N$21,2,FALSE)*IF(R149="YES",1,0)))*VLOOKUP($H149,LISTS!$G$2:$H$10,2,FALSE)</f>
        <v>0</v>
      </c>
      <c r="AE149" s="11">
        <f>(IF($K149="No",0,VLOOKUP(AE$3,LISTS!$M$2:$N$21,2,FALSE)*IF(S149="YES",1,0)))*VLOOKUP($H149,LISTS!$G$2:$H$10,2,FALSE)</f>
        <v>0</v>
      </c>
      <c r="AF149" s="11">
        <f>(IF($K149="No",0,VLOOKUP(AF$3,LISTS!$M$2:$N$21,2,FALSE)*IF(T149="YES",1,0)))*VLOOKUP($H149,LISTS!$G$2:$H$10,2,FALSE)</f>
        <v>0</v>
      </c>
      <c r="AG149" s="11">
        <f>(IF($K149="No",0,VLOOKUP(AG$3,LISTS!$M$2:$N$21,2,FALSE)*IF(U149="YES",1,0)))*VLOOKUP($H149,LISTS!$G$2:$H$10,2,FALSE)</f>
        <v>0</v>
      </c>
      <c r="AH149" s="11">
        <f>(IF($K149="No",0,VLOOKUP(AH$3,LISTS!$M$2:$N$21,2,FALSE)*IF(V149="YES",1,0)))*VLOOKUP($H149,LISTS!$G$2:$H$10,2,FALSE)</f>
        <v>0</v>
      </c>
      <c r="AI149" s="28">
        <f t="shared" si="23"/>
        <v>37</v>
      </c>
    </row>
    <row r="150" spans="1:35" x14ac:dyDescent="0.25">
      <c r="A150" s="3">
        <f t="shared" ref="A150" si="25">$A$4</f>
        <v>2023</v>
      </c>
      <c r="B150" s="11">
        <f t="shared" ref="B150" si="26">B149</f>
        <v>6</v>
      </c>
      <c r="C150" s="11" t="str">
        <f>VLOOKUP($B150,'FIXTURES INPUT'!$A$4:$H$41,2,FALSE)</f>
        <v>Wk06</v>
      </c>
      <c r="D150" s="13" t="str">
        <f>VLOOKUP($B150,'FIXTURES INPUT'!$A$4:$H$41,3,FALSE)</f>
        <v>Sun</v>
      </c>
      <c r="E150" s="14">
        <f>VLOOKUP($B150,'FIXTURES INPUT'!$A$4:$H$41,4,FALSE)</f>
        <v>45067</v>
      </c>
      <c r="F150" s="4" t="str">
        <f>VLOOKUP($B150,'FIXTURES INPUT'!$A$4:$H$41,6,FALSE)</f>
        <v>Little Easton</v>
      </c>
      <c r="G150" s="13" t="str">
        <f>VLOOKUP($B150,'FIXTURES INPUT'!$A$4:$H$41,7,FALSE)</f>
        <v>Away</v>
      </c>
      <c r="H150" s="13" t="str">
        <f>VLOOKUP($B150,'FIXTURES INPUT'!$A$4:$H$41,8,FALSE)</f>
        <v>Standard</v>
      </c>
      <c r="I150" s="13">
        <v>2</v>
      </c>
      <c r="J150" s="4" t="str">
        <f>VLOOKUP($I150,LISTS!$A$2:$B$39,2,FALSE)</f>
        <v>Tris</v>
      </c>
      <c r="K150" s="32" t="s">
        <v>29</v>
      </c>
      <c r="L150" s="25">
        <v>9</v>
      </c>
      <c r="M150" s="25">
        <v>0</v>
      </c>
      <c r="N150" s="25">
        <v>0</v>
      </c>
      <c r="O150" s="25">
        <v>0</v>
      </c>
      <c r="P150" s="25"/>
      <c r="Q150" s="25" t="s">
        <v>30</v>
      </c>
      <c r="R150" s="25" t="s">
        <v>30</v>
      </c>
      <c r="S150" s="25" t="s">
        <v>30</v>
      </c>
      <c r="T150" s="25" t="s">
        <v>30</v>
      </c>
      <c r="U150" s="25" t="s">
        <v>30</v>
      </c>
      <c r="V150" s="25"/>
      <c r="X150" s="13">
        <f>(IF($K150="No",0,VLOOKUP(X$3,LISTS!$M$2:$N$21,2,FALSE)*L150))*VLOOKUP($H150,LISTS!$G$2:$H$10,2,FALSE)</f>
        <v>18</v>
      </c>
      <c r="Y150" s="13">
        <f>(IF($K150="No",0,VLOOKUP(Y$3,LISTS!$M$2:$N$21,2,FALSE)*M150))*VLOOKUP($H150,LISTS!$G$2:$H$10,2,FALSE)</f>
        <v>0</v>
      </c>
      <c r="Z150" s="13">
        <f>(IF($K150="No",0,VLOOKUP(Z$3,LISTS!$M$2:$N$21,2,FALSE)*N150))*VLOOKUP($H150,LISTS!$G$2:$H$10,2,FALSE)</f>
        <v>0</v>
      </c>
      <c r="AA150" s="13">
        <f>(IF($K150="No",0,VLOOKUP(AA$3,LISTS!$M$2:$N$21,2,FALSE)*O150))*VLOOKUP($H150,LISTS!$G$2:$H$10,2,FALSE)</f>
        <v>0</v>
      </c>
      <c r="AB150" s="13">
        <f>(IF($K150="No",0,VLOOKUP(AB$3,LISTS!$M$2:$N$21,2,FALSE)*P150))*VLOOKUP($H150,LISTS!$G$2:$H$10,2,FALSE)</f>
        <v>0</v>
      </c>
      <c r="AC150" s="13">
        <f>(IF($K150="No",0,VLOOKUP(AC$3,LISTS!$M$2:$N$21,2,FALSE)*IF(Q150="YES",1,0)))*VLOOKUP($H150,LISTS!$G$2:$H$10,2,FALSE)</f>
        <v>0</v>
      </c>
      <c r="AD150" s="13">
        <f>(IF($K150="No",0,VLOOKUP(AD$3,LISTS!$M$2:$N$21,2,FALSE)*IF(R150="YES",1,0)))*VLOOKUP($H150,LISTS!$G$2:$H$10,2,FALSE)</f>
        <v>0</v>
      </c>
      <c r="AE150" s="13">
        <f>(IF($K150="No",0,VLOOKUP(AE$3,LISTS!$M$2:$N$21,2,FALSE)*IF(S150="YES",1,0)))*VLOOKUP($H150,LISTS!$G$2:$H$10,2,FALSE)</f>
        <v>0</v>
      </c>
      <c r="AF150" s="13">
        <f>(IF($K150="No",0,VLOOKUP(AF$3,LISTS!$M$2:$N$21,2,FALSE)*IF(T150="YES",1,0)))*VLOOKUP($H150,LISTS!$G$2:$H$10,2,FALSE)</f>
        <v>0</v>
      </c>
      <c r="AG150" s="13">
        <f>(IF($K150="No",0,VLOOKUP(AG$3,LISTS!$M$2:$N$21,2,FALSE)*IF(U150="YES",1,0)))*VLOOKUP($H150,LISTS!$G$2:$H$10,2,FALSE)</f>
        <v>0</v>
      </c>
      <c r="AH150" s="13">
        <f>(IF($K150="No",0,VLOOKUP(AH$3,LISTS!$M$2:$N$21,2,FALSE)*IF(V150="YES",1,0)))*VLOOKUP($H150,LISTS!$G$2:$H$10,2,FALSE)</f>
        <v>0</v>
      </c>
      <c r="AI150" s="29">
        <f t="shared" si="23"/>
        <v>18</v>
      </c>
    </row>
    <row r="151" spans="1:35" x14ac:dyDescent="0.25">
      <c r="A151" s="3">
        <f t="shared" si="19"/>
        <v>2023</v>
      </c>
      <c r="B151" s="11">
        <f t="shared" si="20"/>
        <v>6</v>
      </c>
      <c r="C151" s="11" t="str">
        <f>VLOOKUP($B151,'FIXTURES INPUT'!$A$4:$H$41,2,FALSE)</f>
        <v>Wk06</v>
      </c>
      <c r="D151" s="13" t="str">
        <f>VLOOKUP($B151,'FIXTURES INPUT'!$A$4:$H$41,3,FALSE)</f>
        <v>Sun</v>
      </c>
      <c r="E151" s="14">
        <f>VLOOKUP($B151,'FIXTURES INPUT'!$A$4:$H$41,4,FALSE)</f>
        <v>45067</v>
      </c>
      <c r="F151" s="4" t="str">
        <f>VLOOKUP($B151,'FIXTURES INPUT'!$A$4:$H$41,6,FALSE)</f>
        <v>Little Easton</v>
      </c>
      <c r="G151" s="13" t="str">
        <f>VLOOKUP($B151,'FIXTURES INPUT'!$A$4:$H$41,7,FALSE)</f>
        <v>Away</v>
      </c>
      <c r="H151" s="13" t="str">
        <f>VLOOKUP($B151,'FIXTURES INPUT'!$A$4:$H$41,8,FALSE)</f>
        <v>Standard</v>
      </c>
      <c r="I151" s="13">
        <v>3</v>
      </c>
      <c r="J151" s="4" t="str">
        <f>VLOOKUP($I151,LISTS!$A$2:$B$39,2,FALSE)</f>
        <v>Jepson</v>
      </c>
      <c r="K151" s="32" t="s">
        <v>29</v>
      </c>
      <c r="L151" s="25">
        <v>16</v>
      </c>
      <c r="M151" s="25">
        <v>2</v>
      </c>
      <c r="N151" s="25">
        <v>0</v>
      </c>
      <c r="O151" s="25">
        <v>0</v>
      </c>
      <c r="P151" s="25"/>
      <c r="Q151" s="25" t="s">
        <v>30</v>
      </c>
      <c r="R151" s="25" t="s">
        <v>30</v>
      </c>
      <c r="S151" s="25" t="s">
        <v>30</v>
      </c>
      <c r="T151" s="25" t="s">
        <v>30</v>
      </c>
      <c r="U151" s="25" t="s">
        <v>30</v>
      </c>
      <c r="V151" s="25"/>
      <c r="X151" s="13">
        <f>(IF($K151="No",0,VLOOKUP(X$3,LISTS!$M$2:$N$21,2,FALSE)*L151))*VLOOKUP($H151,LISTS!$G$2:$H$10,2,FALSE)</f>
        <v>32</v>
      </c>
      <c r="Y151" s="13">
        <f>(IF($K151="No",0,VLOOKUP(Y$3,LISTS!$M$2:$N$21,2,FALSE)*M151))*VLOOKUP($H151,LISTS!$G$2:$H$10,2,FALSE)</f>
        <v>60</v>
      </c>
      <c r="Z151" s="13">
        <f>(IF($K151="No",0,VLOOKUP(Z$3,LISTS!$M$2:$N$21,2,FALSE)*N151))*VLOOKUP($H151,LISTS!$G$2:$H$10,2,FALSE)</f>
        <v>0</v>
      </c>
      <c r="AA151" s="13">
        <f>(IF($K151="No",0,VLOOKUP(AA$3,LISTS!$M$2:$N$21,2,FALSE)*O151))*VLOOKUP($H151,LISTS!$G$2:$H$10,2,FALSE)</f>
        <v>0</v>
      </c>
      <c r="AB151" s="13">
        <f>(IF($K151="No",0,VLOOKUP(AB$3,LISTS!$M$2:$N$21,2,FALSE)*P151))*VLOOKUP($H151,LISTS!$G$2:$H$10,2,FALSE)</f>
        <v>0</v>
      </c>
      <c r="AC151" s="13">
        <f>(IF($K151="No",0,VLOOKUP(AC$3,LISTS!$M$2:$N$21,2,FALSE)*IF(Q151="YES",1,0)))*VLOOKUP($H151,LISTS!$G$2:$H$10,2,FALSE)</f>
        <v>0</v>
      </c>
      <c r="AD151" s="13">
        <f>(IF($K151="No",0,VLOOKUP(AD$3,LISTS!$M$2:$N$21,2,FALSE)*IF(R151="YES",1,0)))*VLOOKUP($H151,LISTS!$G$2:$H$10,2,FALSE)</f>
        <v>0</v>
      </c>
      <c r="AE151" s="13">
        <f>(IF($K151="No",0,VLOOKUP(AE$3,LISTS!$M$2:$N$21,2,FALSE)*IF(S151="YES",1,0)))*VLOOKUP($H151,LISTS!$G$2:$H$10,2,FALSE)</f>
        <v>0</v>
      </c>
      <c r="AF151" s="13">
        <f>(IF($K151="No",0,VLOOKUP(AF$3,LISTS!$M$2:$N$21,2,FALSE)*IF(T151="YES",1,0)))*VLOOKUP($H151,LISTS!$G$2:$H$10,2,FALSE)</f>
        <v>0</v>
      </c>
      <c r="AG151" s="13">
        <f>(IF($K151="No",0,VLOOKUP(AG$3,LISTS!$M$2:$N$21,2,FALSE)*IF(U151="YES",1,0)))*VLOOKUP($H151,LISTS!$G$2:$H$10,2,FALSE)</f>
        <v>0</v>
      </c>
      <c r="AH151" s="13">
        <f>(IF($K151="No",0,VLOOKUP(AH$3,LISTS!$M$2:$N$21,2,FALSE)*IF(V151="YES",1,0)))*VLOOKUP($H151,LISTS!$G$2:$H$10,2,FALSE)</f>
        <v>0</v>
      </c>
      <c r="AI151" s="29">
        <f t="shared" si="23"/>
        <v>92</v>
      </c>
    </row>
    <row r="152" spans="1:35" x14ac:dyDescent="0.25">
      <c r="A152" s="3">
        <f t="shared" si="19"/>
        <v>2023</v>
      </c>
      <c r="B152" s="11">
        <f t="shared" si="20"/>
        <v>6</v>
      </c>
      <c r="C152" s="11" t="str">
        <f>VLOOKUP($B152,'FIXTURES INPUT'!$A$4:$H$41,2,FALSE)</f>
        <v>Wk06</v>
      </c>
      <c r="D152" s="13" t="str">
        <f>VLOOKUP($B152,'FIXTURES INPUT'!$A$4:$H$41,3,FALSE)</f>
        <v>Sun</v>
      </c>
      <c r="E152" s="14">
        <f>VLOOKUP($B152,'FIXTURES INPUT'!$A$4:$H$41,4,FALSE)</f>
        <v>45067</v>
      </c>
      <c r="F152" s="4" t="str">
        <f>VLOOKUP($B152,'FIXTURES INPUT'!$A$4:$H$41,6,FALSE)</f>
        <v>Little Easton</v>
      </c>
      <c r="G152" s="13" t="str">
        <f>VLOOKUP($B152,'FIXTURES INPUT'!$A$4:$H$41,7,FALSE)</f>
        <v>Away</v>
      </c>
      <c r="H152" s="13" t="str">
        <f>VLOOKUP($B152,'FIXTURES INPUT'!$A$4:$H$41,8,FALSE)</f>
        <v>Standard</v>
      </c>
      <c r="I152" s="13">
        <v>4</v>
      </c>
      <c r="J152" s="4" t="str">
        <f>VLOOKUP($I152,LISTS!$A$2:$B$39,2,FALSE)</f>
        <v>Wellsy</v>
      </c>
      <c r="K152" s="32" t="s">
        <v>29</v>
      </c>
      <c r="L152" s="25">
        <v>10</v>
      </c>
      <c r="M152" s="25">
        <v>0</v>
      </c>
      <c r="N152" s="25">
        <v>0</v>
      </c>
      <c r="O152" s="25">
        <v>1</v>
      </c>
      <c r="P152" s="25"/>
      <c r="Q152" s="25" t="s">
        <v>30</v>
      </c>
      <c r="R152" s="25" t="s">
        <v>30</v>
      </c>
      <c r="S152" s="25" t="s">
        <v>30</v>
      </c>
      <c r="T152" s="25" t="s">
        <v>30</v>
      </c>
      <c r="U152" s="25" t="s">
        <v>30</v>
      </c>
      <c r="V152" s="25"/>
      <c r="X152" s="13">
        <f>(IF($K152="No",0,VLOOKUP(X$3,LISTS!$M$2:$N$21,2,FALSE)*L152))*VLOOKUP($H152,LISTS!$G$2:$H$10,2,FALSE)</f>
        <v>20</v>
      </c>
      <c r="Y152" s="13">
        <f>(IF($K152="No",0,VLOOKUP(Y$3,LISTS!$M$2:$N$21,2,FALSE)*M152))*VLOOKUP($H152,LISTS!$G$2:$H$10,2,FALSE)</f>
        <v>0</v>
      </c>
      <c r="Z152" s="13">
        <f>(IF($K152="No",0,VLOOKUP(Z$3,LISTS!$M$2:$N$21,2,FALSE)*N152))*VLOOKUP($H152,LISTS!$G$2:$H$10,2,FALSE)</f>
        <v>0</v>
      </c>
      <c r="AA152" s="13">
        <f>(IF($K152="No",0,VLOOKUP(AA$3,LISTS!$M$2:$N$21,2,FALSE)*O152))*VLOOKUP($H152,LISTS!$G$2:$H$10,2,FALSE)</f>
        <v>20</v>
      </c>
      <c r="AB152" s="13">
        <f>(IF($K152="No",0,VLOOKUP(AB$3,LISTS!$M$2:$N$21,2,FALSE)*P152))*VLOOKUP($H152,LISTS!$G$2:$H$10,2,FALSE)</f>
        <v>0</v>
      </c>
      <c r="AC152" s="13">
        <f>(IF($K152="No",0,VLOOKUP(AC$3,LISTS!$M$2:$N$21,2,FALSE)*IF(Q152="YES",1,0)))*VLOOKUP($H152,LISTS!$G$2:$H$10,2,FALSE)</f>
        <v>0</v>
      </c>
      <c r="AD152" s="13">
        <f>(IF($K152="No",0,VLOOKUP(AD$3,LISTS!$M$2:$N$21,2,FALSE)*IF(R152="YES",1,0)))*VLOOKUP($H152,LISTS!$G$2:$H$10,2,FALSE)</f>
        <v>0</v>
      </c>
      <c r="AE152" s="13">
        <f>(IF($K152="No",0,VLOOKUP(AE$3,LISTS!$M$2:$N$21,2,FALSE)*IF(S152="YES",1,0)))*VLOOKUP($H152,LISTS!$G$2:$H$10,2,FALSE)</f>
        <v>0</v>
      </c>
      <c r="AF152" s="13">
        <f>(IF($K152="No",0,VLOOKUP(AF$3,LISTS!$M$2:$N$21,2,FALSE)*IF(T152="YES",1,0)))*VLOOKUP($H152,LISTS!$G$2:$H$10,2,FALSE)</f>
        <v>0</v>
      </c>
      <c r="AG152" s="13">
        <f>(IF($K152="No",0,VLOOKUP(AG$3,LISTS!$M$2:$N$21,2,FALSE)*IF(U152="YES",1,0)))*VLOOKUP($H152,LISTS!$G$2:$H$10,2,FALSE)</f>
        <v>0</v>
      </c>
      <c r="AH152" s="13">
        <f>(IF($K152="No",0,VLOOKUP(AH$3,LISTS!$M$2:$N$21,2,FALSE)*IF(V152="YES",1,0)))*VLOOKUP($H152,LISTS!$G$2:$H$10,2,FALSE)</f>
        <v>0</v>
      </c>
      <c r="AI152" s="29">
        <f t="shared" si="23"/>
        <v>40</v>
      </c>
    </row>
    <row r="153" spans="1:35" x14ac:dyDescent="0.25">
      <c r="A153" s="3">
        <f t="shared" si="19"/>
        <v>2023</v>
      </c>
      <c r="B153" s="11">
        <f t="shared" si="20"/>
        <v>6</v>
      </c>
      <c r="C153" s="11" t="str">
        <f>VLOOKUP($B153,'FIXTURES INPUT'!$A$4:$H$41,2,FALSE)</f>
        <v>Wk06</v>
      </c>
      <c r="D153" s="13" t="str">
        <f>VLOOKUP($B153,'FIXTURES INPUT'!$A$4:$H$41,3,FALSE)</f>
        <v>Sun</v>
      </c>
      <c r="E153" s="14">
        <f>VLOOKUP($B153,'FIXTURES INPUT'!$A$4:$H$41,4,FALSE)</f>
        <v>45067</v>
      </c>
      <c r="F153" s="4" t="str">
        <f>VLOOKUP($B153,'FIXTURES INPUT'!$A$4:$H$41,6,FALSE)</f>
        <v>Little Easton</v>
      </c>
      <c r="G153" s="13" t="str">
        <f>VLOOKUP($B153,'FIXTURES INPUT'!$A$4:$H$41,7,FALSE)</f>
        <v>Away</v>
      </c>
      <c r="H153" s="13" t="str">
        <f>VLOOKUP($B153,'FIXTURES INPUT'!$A$4:$H$41,8,FALSE)</f>
        <v>Standard</v>
      </c>
      <c r="I153" s="13">
        <v>5</v>
      </c>
      <c r="J153" s="4" t="str">
        <f>VLOOKUP($I153,LISTS!$A$2:$B$39,2,FALSE)</f>
        <v>Cal</v>
      </c>
      <c r="K153" s="32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X153" s="13">
        <f>(IF($K153="No",0,VLOOKUP(X$3,LISTS!$M$2:$N$21,2,FALSE)*L153))*VLOOKUP($H153,LISTS!$G$2:$H$10,2,FALSE)</f>
        <v>0</v>
      </c>
      <c r="Y153" s="13">
        <f>(IF($K153="No",0,VLOOKUP(Y$3,LISTS!$M$2:$N$21,2,FALSE)*M153))*VLOOKUP($H153,LISTS!$G$2:$H$10,2,FALSE)</f>
        <v>0</v>
      </c>
      <c r="Z153" s="13">
        <f>(IF($K153="No",0,VLOOKUP(Z$3,LISTS!$M$2:$N$21,2,FALSE)*N153))*VLOOKUP($H153,LISTS!$G$2:$H$10,2,FALSE)</f>
        <v>0</v>
      </c>
      <c r="AA153" s="13">
        <f>(IF($K153="No",0,VLOOKUP(AA$3,LISTS!$M$2:$N$21,2,FALSE)*O153))*VLOOKUP($H153,LISTS!$G$2:$H$10,2,FALSE)</f>
        <v>0</v>
      </c>
      <c r="AB153" s="13">
        <f>(IF($K153="No",0,VLOOKUP(AB$3,LISTS!$M$2:$N$21,2,FALSE)*P153))*VLOOKUP($H153,LISTS!$G$2:$H$10,2,FALSE)</f>
        <v>0</v>
      </c>
      <c r="AC153" s="13">
        <f>(IF($K153="No",0,VLOOKUP(AC$3,LISTS!$M$2:$N$21,2,FALSE)*IF(Q153="YES",1,0)))*VLOOKUP($H153,LISTS!$G$2:$H$10,2,FALSE)</f>
        <v>0</v>
      </c>
      <c r="AD153" s="13">
        <f>(IF($K153="No",0,VLOOKUP(AD$3,LISTS!$M$2:$N$21,2,FALSE)*IF(R153="YES",1,0)))*VLOOKUP($H153,LISTS!$G$2:$H$10,2,FALSE)</f>
        <v>0</v>
      </c>
      <c r="AE153" s="13">
        <f>(IF($K153="No",0,VLOOKUP(AE$3,LISTS!$M$2:$N$21,2,FALSE)*IF(S153="YES",1,0)))*VLOOKUP($H153,LISTS!$G$2:$H$10,2,FALSE)</f>
        <v>0</v>
      </c>
      <c r="AF153" s="13">
        <f>(IF($K153="No",0,VLOOKUP(AF$3,LISTS!$M$2:$N$21,2,FALSE)*IF(T153="YES",1,0)))*VLOOKUP($H153,LISTS!$G$2:$H$10,2,FALSE)</f>
        <v>0</v>
      </c>
      <c r="AG153" s="13">
        <f>(IF($K153="No",0,VLOOKUP(AG$3,LISTS!$M$2:$N$21,2,FALSE)*IF(U153="YES",1,0)))*VLOOKUP($H153,LISTS!$G$2:$H$10,2,FALSE)</f>
        <v>0</v>
      </c>
      <c r="AH153" s="13">
        <f>(IF($K153="No",0,VLOOKUP(AH$3,LISTS!$M$2:$N$21,2,FALSE)*IF(V153="YES",1,0)))*VLOOKUP($H153,LISTS!$G$2:$H$10,2,FALSE)</f>
        <v>0</v>
      </c>
      <c r="AI153" s="29">
        <f t="shared" si="23"/>
        <v>0</v>
      </c>
    </row>
    <row r="154" spans="1:35" x14ac:dyDescent="0.25">
      <c r="A154" s="3">
        <f t="shared" si="19"/>
        <v>2023</v>
      </c>
      <c r="B154" s="11">
        <f t="shared" si="20"/>
        <v>6</v>
      </c>
      <c r="C154" s="11" t="str">
        <f>VLOOKUP($B154,'FIXTURES INPUT'!$A$4:$H$41,2,FALSE)</f>
        <v>Wk06</v>
      </c>
      <c r="D154" s="13" t="str">
        <f>VLOOKUP($B154,'FIXTURES INPUT'!$A$4:$H$41,3,FALSE)</f>
        <v>Sun</v>
      </c>
      <c r="E154" s="14">
        <f>VLOOKUP($B154,'FIXTURES INPUT'!$A$4:$H$41,4,FALSE)</f>
        <v>45067</v>
      </c>
      <c r="F154" s="4" t="str">
        <f>VLOOKUP($B154,'FIXTURES INPUT'!$A$4:$H$41,6,FALSE)</f>
        <v>Little Easton</v>
      </c>
      <c r="G154" s="13" t="str">
        <f>VLOOKUP($B154,'FIXTURES INPUT'!$A$4:$H$41,7,FALSE)</f>
        <v>Away</v>
      </c>
      <c r="H154" s="13" t="str">
        <f>VLOOKUP($B154,'FIXTURES INPUT'!$A$4:$H$41,8,FALSE)</f>
        <v>Standard</v>
      </c>
      <c r="I154" s="13">
        <v>6</v>
      </c>
      <c r="J154" s="4" t="str">
        <f>VLOOKUP($I154,LISTS!$A$2:$B$39,2,FALSE)</f>
        <v>Weavers</v>
      </c>
      <c r="K154" s="32" t="s">
        <v>29</v>
      </c>
      <c r="L154" s="25">
        <v>0</v>
      </c>
      <c r="M154" s="25">
        <v>0</v>
      </c>
      <c r="N154" s="25">
        <v>0</v>
      </c>
      <c r="O154" s="25">
        <v>1</v>
      </c>
      <c r="P154" s="25">
        <v>0</v>
      </c>
      <c r="Q154" s="25" t="s">
        <v>30</v>
      </c>
      <c r="R154" s="25" t="s">
        <v>30</v>
      </c>
      <c r="S154" s="25" t="s">
        <v>30</v>
      </c>
      <c r="T154" s="25" t="s">
        <v>30</v>
      </c>
      <c r="U154" s="25" t="s">
        <v>29</v>
      </c>
      <c r="V154" s="25"/>
      <c r="X154" s="13">
        <f>(IF($K154="No",0,VLOOKUP(X$3,LISTS!$M$2:$N$21,2,FALSE)*L154))*VLOOKUP($H154,LISTS!$G$2:$H$10,2,FALSE)</f>
        <v>0</v>
      </c>
      <c r="Y154" s="13">
        <f>(IF($K154="No",0,VLOOKUP(Y$3,LISTS!$M$2:$N$21,2,FALSE)*M154))*VLOOKUP($H154,LISTS!$G$2:$H$10,2,FALSE)</f>
        <v>0</v>
      </c>
      <c r="Z154" s="13">
        <f>(IF($K154="No",0,VLOOKUP(Z$3,LISTS!$M$2:$N$21,2,FALSE)*N154))*VLOOKUP($H154,LISTS!$G$2:$H$10,2,FALSE)</f>
        <v>0</v>
      </c>
      <c r="AA154" s="13">
        <f>(IF($K154="No",0,VLOOKUP(AA$3,LISTS!$M$2:$N$21,2,FALSE)*O154))*VLOOKUP($H154,LISTS!$G$2:$H$10,2,FALSE)</f>
        <v>20</v>
      </c>
      <c r="AB154" s="13">
        <f>(IF($K154="No",0,VLOOKUP(AB$3,LISTS!$M$2:$N$21,2,FALSE)*P154))*VLOOKUP($H154,LISTS!$G$2:$H$10,2,FALSE)</f>
        <v>0</v>
      </c>
      <c r="AC154" s="13">
        <f>(IF($K154="No",0,VLOOKUP(AC$3,LISTS!$M$2:$N$21,2,FALSE)*IF(Q154="YES",1,0)))*VLOOKUP($H154,LISTS!$G$2:$H$10,2,FALSE)</f>
        <v>0</v>
      </c>
      <c r="AD154" s="13">
        <f>(IF($K154="No",0,VLOOKUP(AD$3,LISTS!$M$2:$N$21,2,FALSE)*IF(R154="YES",1,0)))*VLOOKUP($H154,LISTS!$G$2:$H$10,2,FALSE)</f>
        <v>0</v>
      </c>
      <c r="AE154" s="13">
        <f>(IF($K154="No",0,VLOOKUP(AE$3,LISTS!$M$2:$N$21,2,FALSE)*IF(S154="YES",1,0)))*VLOOKUP($H154,LISTS!$G$2:$H$10,2,FALSE)</f>
        <v>0</v>
      </c>
      <c r="AF154" s="13">
        <f>(IF($K154="No",0,VLOOKUP(AF$3,LISTS!$M$2:$N$21,2,FALSE)*IF(T154="YES",1,0)))*VLOOKUP($H154,LISTS!$G$2:$H$10,2,FALSE)</f>
        <v>0</v>
      </c>
      <c r="AG154" s="13">
        <f>(IF($K154="No",0,VLOOKUP(AG$3,LISTS!$M$2:$N$21,2,FALSE)*IF(U154="YES",1,0)))*VLOOKUP($H154,LISTS!$G$2:$H$10,2,FALSE)</f>
        <v>-50</v>
      </c>
      <c r="AH154" s="13">
        <f>(IF($K154="No",0,VLOOKUP(AH$3,LISTS!$M$2:$N$21,2,FALSE)*IF(V154="YES",1,0)))*VLOOKUP($H154,LISTS!$G$2:$H$10,2,FALSE)</f>
        <v>0</v>
      </c>
      <c r="AI154" s="29">
        <f t="shared" si="23"/>
        <v>-30</v>
      </c>
    </row>
    <row r="155" spans="1:35" x14ac:dyDescent="0.25">
      <c r="A155" s="3">
        <f t="shared" si="19"/>
        <v>2023</v>
      </c>
      <c r="B155" s="11">
        <f t="shared" si="20"/>
        <v>6</v>
      </c>
      <c r="C155" s="11" t="str">
        <f>VLOOKUP($B155,'FIXTURES INPUT'!$A$4:$H$41,2,FALSE)</f>
        <v>Wk06</v>
      </c>
      <c r="D155" s="13" t="str">
        <f>VLOOKUP($B155,'FIXTURES INPUT'!$A$4:$H$41,3,FALSE)</f>
        <v>Sun</v>
      </c>
      <c r="E155" s="14">
        <f>VLOOKUP($B155,'FIXTURES INPUT'!$A$4:$H$41,4,FALSE)</f>
        <v>45067</v>
      </c>
      <c r="F155" s="4" t="str">
        <f>VLOOKUP($B155,'FIXTURES INPUT'!$A$4:$H$41,6,FALSE)</f>
        <v>Little Easton</v>
      </c>
      <c r="G155" s="13" t="str">
        <f>VLOOKUP($B155,'FIXTURES INPUT'!$A$4:$H$41,7,FALSE)</f>
        <v>Away</v>
      </c>
      <c r="H155" s="13" t="str">
        <f>VLOOKUP($B155,'FIXTURES INPUT'!$A$4:$H$41,8,FALSE)</f>
        <v>Standard</v>
      </c>
      <c r="I155" s="13">
        <v>7</v>
      </c>
      <c r="J155" s="4" t="str">
        <f>VLOOKUP($I155,LISTS!$A$2:$B$39,2,FALSE)</f>
        <v>Superted</v>
      </c>
      <c r="K155" s="32" t="s">
        <v>29</v>
      </c>
      <c r="L155" s="25">
        <v>0</v>
      </c>
      <c r="M155" s="25">
        <v>1</v>
      </c>
      <c r="N155" s="25">
        <v>0</v>
      </c>
      <c r="O155" s="25">
        <v>0</v>
      </c>
      <c r="P155" s="25"/>
      <c r="Q155" s="25" t="s">
        <v>30</v>
      </c>
      <c r="R155" s="25" t="s">
        <v>30</v>
      </c>
      <c r="S155" s="25" t="s">
        <v>30</v>
      </c>
      <c r="T155" s="25" t="s">
        <v>30</v>
      </c>
      <c r="U155" s="25" t="s">
        <v>29</v>
      </c>
      <c r="V155" s="25"/>
      <c r="X155" s="13">
        <f>(IF($K155="No",0,VLOOKUP(X$3,LISTS!$M$2:$N$21,2,FALSE)*L155))*VLOOKUP($H155,LISTS!$G$2:$H$10,2,FALSE)</f>
        <v>0</v>
      </c>
      <c r="Y155" s="13">
        <f>(IF($K155="No",0,VLOOKUP(Y$3,LISTS!$M$2:$N$21,2,FALSE)*M155))*VLOOKUP($H155,LISTS!$G$2:$H$10,2,FALSE)</f>
        <v>30</v>
      </c>
      <c r="Z155" s="13">
        <f>(IF($K155="No",0,VLOOKUP(Z$3,LISTS!$M$2:$N$21,2,FALSE)*N155))*VLOOKUP($H155,LISTS!$G$2:$H$10,2,FALSE)</f>
        <v>0</v>
      </c>
      <c r="AA155" s="13">
        <f>(IF($K155="No",0,VLOOKUP(AA$3,LISTS!$M$2:$N$21,2,FALSE)*O155))*VLOOKUP($H155,LISTS!$G$2:$H$10,2,FALSE)</f>
        <v>0</v>
      </c>
      <c r="AB155" s="13">
        <f>(IF($K155="No",0,VLOOKUP(AB$3,LISTS!$M$2:$N$21,2,FALSE)*P155))*VLOOKUP($H155,LISTS!$G$2:$H$10,2,FALSE)</f>
        <v>0</v>
      </c>
      <c r="AC155" s="13">
        <f>(IF($K155="No",0,VLOOKUP(AC$3,LISTS!$M$2:$N$21,2,FALSE)*IF(Q155="YES",1,0)))*VLOOKUP($H155,LISTS!$G$2:$H$10,2,FALSE)</f>
        <v>0</v>
      </c>
      <c r="AD155" s="13">
        <f>(IF($K155="No",0,VLOOKUP(AD$3,LISTS!$M$2:$N$21,2,FALSE)*IF(R155="YES",1,0)))*VLOOKUP($H155,LISTS!$G$2:$H$10,2,FALSE)</f>
        <v>0</v>
      </c>
      <c r="AE155" s="13">
        <f>(IF($K155="No",0,VLOOKUP(AE$3,LISTS!$M$2:$N$21,2,FALSE)*IF(S155="YES",1,0)))*VLOOKUP($H155,LISTS!$G$2:$H$10,2,FALSE)</f>
        <v>0</v>
      </c>
      <c r="AF155" s="13">
        <f>(IF($K155="No",0,VLOOKUP(AF$3,LISTS!$M$2:$N$21,2,FALSE)*IF(T155="YES",1,0)))*VLOOKUP($H155,LISTS!$G$2:$H$10,2,FALSE)</f>
        <v>0</v>
      </c>
      <c r="AG155" s="13">
        <f>(IF($K155="No",0,VLOOKUP(AG$3,LISTS!$M$2:$N$21,2,FALSE)*IF(U155="YES",1,0)))*VLOOKUP($H155,LISTS!$G$2:$H$10,2,FALSE)</f>
        <v>-50</v>
      </c>
      <c r="AH155" s="13">
        <f>(IF($K155="No",0,VLOOKUP(AH$3,LISTS!$M$2:$N$21,2,FALSE)*IF(V155="YES",1,0)))*VLOOKUP($H155,LISTS!$G$2:$H$10,2,FALSE)</f>
        <v>0</v>
      </c>
      <c r="AI155" s="29">
        <f t="shared" si="23"/>
        <v>-20</v>
      </c>
    </row>
    <row r="156" spans="1:35" x14ac:dyDescent="0.25">
      <c r="A156" s="3">
        <f t="shared" si="19"/>
        <v>2023</v>
      </c>
      <c r="B156" s="11">
        <f t="shared" si="20"/>
        <v>6</v>
      </c>
      <c r="C156" s="11" t="str">
        <f>VLOOKUP($B156,'FIXTURES INPUT'!$A$4:$H$41,2,FALSE)</f>
        <v>Wk06</v>
      </c>
      <c r="D156" s="13" t="str">
        <f>VLOOKUP($B156,'FIXTURES INPUT'!$A$4:$H$41,3,FALSE)</f>
        <v>Sun</v>
      </c>
      <c r="E156" s="14">
        <f>VLOOKUP($B156,'FIXTURES INPUT'!$A$4:$H$41,4,FALSE)</f>
        <v>45067</v>
      </c>
      <c r="F156" s="4" t="str">
        <f>VLOOKUP($B156,'FIXTURES INPUT'!$A$4:$H$41,6,FALSE)</f>
        <v>Little Easton</v>
      </c>
      <c r="G156" s="13" t="str">
        <f>VLOOKUP($B156,'FIXTURES INPUT'!$A$4:$H$41,7,FALSE)</f>
        <v>Away</v>
      </c>
      <c r="H156" s="13" t="str">
        <f>VLOOKUP($B156,'FIXTURES INPUT'!$A$4:$H$41,8,FALSE)</f>
        <v>Standard</v>
      </c>
      <c r="I156" s="13">
        <f t="shared" ref="I156" si="27">I155+1</f>
        <v>8</v>
      </c>
      <c r="J156" s="4" t="str">
        <f>VLOOKUP($I156,LISTS!$A$2:$B$39,2,FALSE)</f>
        <v>Little</v>
      </c>
      <c r="K156" s="32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X156" s="13">
        <f>(IF($K156="No",0,VLOOKUP(X$3,LISTS!$M$2:$N$21,2,FALSE)*L156))*VLOOKUP($H156,LISTS!$G$2:$H$10,2,FALSE)</f>
        <v>0</v>
      </c>
      <c r="Y156" s="13">
        <f>(IF($K156="No",0,VLOOKUP(Y$3,LISTS!$M$2:$N$21,2,FALSE)*M156))*VLOOKUP($H156,LISTS!$G$2:$H$10,2,FALSE)</f>
        <v>0</v>
      </c>
      <c r="Z156" s="13">
        <f>(IF($K156="No",0,VLOOKUP(Z$3,LISTS!$M$2:$N$21,2,FALSE)*N156))*VLOOKUP($H156,LISTS!$G$2:$H$10,2,FALSE)</f>
        <v>0</v>
      </c>
      <c r="AA156" s="13">
        <f>(IF($K156="No",0,VLOOKUP(AA$3,LISTS!$M$2:$N$21,2,FALSE)*O156))*VLOOKUP($H156,LISTS!$G$2:$H$10,2,FALSE)</f>
        <v>0</v>
      </c>
      <c r="AB156" s="13">
        <f>(IF($K156="No",0,VLOOKUP(AB$3,LISTS!$M$2:$N$21,2,FALSE)*P156))*VLOOKUP($H156,LISTS!$G$2:$H$10,2,FALSE)</f>
        <v>0</v>
      </c>
      <c r="AC156" s="13">
        <f>(IF($K156="No",0,VLOOKUP(AC$3,LISTS!$M$2:$N$21,2,FALSE)*IF(Q156="YES",1,0)))*VLOOKUP($H156,LISTS!$G$2:$H$10,2,FALSE)</f>
        <v>0</v>
      </c>
      <c r="AD156" s="13">
        <f>(IF($K156="No",0,VLOOKUP(AD$3,LISTS!$M$2:$N$21,2,FALSE)*IF(R156="YES",1,0)))*VLOOKUP($H156,LISTS!$G$2:$H$10,2,FALSE)</f>
        <v>0</v>
      </c>
      <c r="AE156" s="13">
        <f>(IF($K156="No",0,VLOOKUP(AE$3,LISTS!$M$2:$N$21,2,FALSE)*IF(S156="YES",1,0)))*VLOOKUP($H156,LISTS!$G$2:$H$10,2,FALSE)</f>
        <v>0</v>
      </c>
      <c r="AF156" s="13">
        <f>(IF($K156="No",0,VLOOKUP(AF$3,LISTS!$M$2:$N$21,2,FALSE)*IF(T156="YES",1,0)))*VLOOKUP($H156,LISTS!$G$2:$H$10,2,FALSE)</f>
        <v>0</v>
      </c>
      <c r="AG156" s="13">
        <f>(IF($K156="No",0,VLOOKUP(AG$3,LISTS!$M$2:$N$21,2,FALSE)*IF(U156="YES",1,0)))*VLOOKUP($H156,LISTS!$G$2:$H$10,2,FALSE)</f>
        <v>0</v>
      </c>
      <c r="AH156" s="13">
        <f>(IF($K156="No",0,VLOOKUP(AH$3,LISTS!$M$2:$N$21,2,FALSE)*IF(V156="YES",1,0)))*VLOOKUP($H156,LISTS!$G$2:$H$10,2,FALSE)</f>
        <v>0</v>
      </c>
      <c r="AI156" s="29">
        <f t="shared" si="23"/>
        <v>0</v>
      </c>
    </row>
    <row r="157" spans="1:35" x14ac:dyDescent="0.25">
      <c r="A157" s="3">
        <f t="shared" si="19"/>
        <v>2023</v>
      </c>
      <c r="B157" s="11">
        <f t="shared" si="20"/>
        <v>6</v>
      </c>
      <c r="C157" s="11" t="str">
        <f>VLOOKUP($B157,'FIXTURES INPUT'!$A$4:$H$41,2,FALSE)</f>
        <v>Wk06</v>
      </c>
      <c r="D157" s="13" t="str">
        <f>VLOOKUP($B157,'FIXTURES INPUT'!$A$4:$H$41,3,FALSE)</f>
        <v>Sun</v>
      </c>
      <c r="E157" s="14">
        <f>VLOOKUP($B157,'FIXTURES INPUT'!$A$4:$H$41,4,FALSE)</f>
        <v>45067</v>
      </c>
      <c r="F157" s="4" t="str">
        <f>VLOOKUP($B157,'FIXTURES INPUT'!$A$4:$H$41,6,FALSE)</f>
        <v>Little Easton</v>
      </c>
      <c r="G157" s="13" t="str">
        <f>VLOOKUP($B157,'FIXTURES INPUT'!$A$4:$H$41,7,FALSE)</f>
        <v>Away</v>
      </c>
      <c r="H157" s="13" t="str">
        <f>VLOOKUP($B157,'FIXTURES INPUT'!$A$4:$H$41,8,FALSE)</f>
        <v>Standard</v>
      </c>
      <c r="I157" s="13">
        <f t="shared" si="22"/>
        <v>9</v>
      </c>
      <c r="J157" s="4" t="str">
        <f>VLOOKUP($I157,LISTS!$A$2:$B$39,2,FALSE)</f>
        <v>Dan Common</v>
      </c>
      <c r="K157" s="32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X157" s="13">
        <f>(IF($K157="No",0,VLOOKUP(X$3,LISTS!$M$2:$N$21,2,FALSE)*L157))*VLOOKUP($H157,LISTS!$G$2:$H$10,2,FALSE)</f>
        <v>0</v>
      </c>
      <c r="Y157" s="13">
        <f>(IF($K157="No",0,VLOOKUP(Y$3,LISTS!$M$2:$N$21,2,FALSE)*M157))*VLOOKUP($H157,LISTS!$G$2:$H$10,2,FALSE)</f>
        <v>0</v>
      </c>
      <c r="Z157" s="13">
        <f>(IF($K157="No",0,VLOOKUP(Z$3,LISTS!$M$2:$N$21,2,FALSE)*N157))*VLOOKUP($H157,LISTS!$G$2:$H$10,2,FALSE)</f>
        <v>0</v>
      </c>
      <c r="AA157" s="13">
        <f>(IF($K157="No",0,VLOOKUP(AA$3,LISTS!$M$2:$N$21,2,FALSE)*O157))*VLOOKUP($H157,LISTS!$G$2:$H$10,2,FALSE)</f>
        <v>0</v>
      </c>
      <c r="AB157" s="13">
        <f>(IF($K157="No",0,VLOOKUP(AB$3,LISTS!$M$2:$N$21,2,FALSE)*P157))*VLOOKUP($H157,LISTS!$G$2:$H$10,2,FALSE)</f>
        <v>0</v>
      </c>
      <c r="AC157" s="13">
        <f>(IF($K157="No",0,VLOOKUP(AC$3,LISTS!$M$2:$N$21,2,FALSE)*IF(Q157="YES",1,0)))*VLOOKUP($H157,LISTS!$G$2:$H$10,2,FALSE)</f>
        <v>0</v>
      </c>
      <c r="AD157" s="13">
        <f>(IF($K157="No",0,VLOOKUP(AD$3,LISTS!$M$2:$N$21,2,FALSE)*IF(R157="YES",1,0)))*VLOOKUP($H157,LISTS!$G$2:$H$10,2,FALSE)</f>
        <v>0</v>
      </c>
      <c r="AE157" s="13">
        <f>(IF($K157="No",0,VLOOKUP(AE$3,LISTS!$M$2:$N$21,2,FALSE)*IF(S157="YES",1,0)))*VLOOKUP($H157,LISTS!$G$2:$H$10,2,FALSE)</f>
        <v>0</v>
      </c>
      <c r="AF157" s="13">
        <f>(IF($K157="No",0,VLOOKUP(AF$3,LISTS!$M$2:$N$21,2,FALSE)*IF(T157="YES",1,0)))*VLOOKUP($H157,LISTS!$G$2:$H$10,2,FALSE)</f>
        <v>0</v>
      </c>
      <c r="AG157" s="13">
        <f>(IF($K157="No",0,VLOOKUP(AG$3,LISTS!$M$2:$N$21,2,FALSE)*IF(U157="YES",1,0)))*VLOOKUP($H157,LISTS!$G$2:$H$10,2,FALSE)</f>
        <v>0</v>
      </c>
      <c r="AH157" s="13">
        <f>(IF($K157="No",0,VLOOKUP(AH$3,LISTS!$M$2:$N$21,2,FALSE)*IF(V157="YES",1,0)))*VLOOKUP($H157,LISTS!$G$2:$H$10,2,FALSE)</f>
        <v>0</v>
      </c>
      <c r="AI157" s="29">
        <f t="shared" si="23"/>
        <v>0</v>
      </c>
    </row>
    <row r="158" spans="1:35" x14ac:dyDescent="0.25">
      <c r="A158" s="3">
        <f t="shared" si="19"/>
        <v>2023</v>
      </c>
      <c r="B158" s="11">
        <f t="shared" si="20"/>
        <v>6</v>
      </c>
      <c r="C158" s="11" t="str">
        <f>VLOOKUP($B158,'FIXTURES INPUT'!$A$4:$H$41,2,FALSE)</f>
        <v>Wk06</v>
      </c>
      <c r="D158" s="13" t="str">
        <f>VLOOKUP($B158,'FIXTURES INPUT'!$A$4:$H$41,3,FALSE)</f>
        <v>Sun</v>
      </c>
      <c r="E158" s="14">
        <f>VLOOKUP($B158,'FIXTURES INPUT'!$A$4:$H$41,4,FALSE)</f>
        <v>45067</v>
      </c>
      <c r="F158" s="4" t="str">
        <f>VLOOKUP($B158,'FIXTURES INPUT'!$A$4:$H$41,6,FALSE)</f>
        <v>Little Easton</v>
      </c>
      <c r="G158" s="13" t="str">
        <f>VLOOKUP($B158,'FIXTURES INPUT'!$A$4:$H$41,7,FALSE)</f>
        <v>Away</v>
      </c>
      <c r="H158" s="13" t="str">
        <f>VLOOKUP($B158,'FIXTURES INPUT'!$A$4:$H$41,8,FALSE)</f>
        <v>Standard</v>
      </c>
      <c r="I158" s="13">
        <f t="shared" si="22"/>
        <v>10</v>
      </c>
      <c r="J158" s="4" t="str">
        <f>VLOOKUP($I158,LISTS!$A$2:$B$39,2,FALSE)</f>
        <v>Chown</v>
      </c>
      <c r="K158" s="32" t="s">
        <v>29</v>
      </c>
      <c r="L158" s="25">
        <v>4</v>
      </c>
      <c r="M158" s="25">
        <v>1</v>
      </c>
      <c r="N158" s="25">
        <v>0</v>
      </c>
      <c r="O158" s="25">
        <v>0</v>
      </c>
      <c r="P158" s="25"/>
      <c r="Q158" s="25" t="s">
        <v>30</v>
      </c>
      <c r="R158" s="25" t="s">
        <v>30</v>
      </c>
      <c r="S158" s="25" t="s">
        <v>30</v>
      </c>
      <c r="T158" s="25" t="s">
        <v>30</v>
      </c>
      <c r="U158" s="25" t="s">
        <v>30</v>
      </c>
      <c r="V158" s="25"/>
      <c r="X158" s="13">
        <f>(IF($K158="No",0,VLOOKUP(X$3,LISTS!$M$2:$N$21,2,FALSE)*L158))*VLOOKUP($H158,LISTS!$G$2:$H$10,2,FALSE)</f>
        <v>8</v>
      </c>
      <c r="Y158" s="13">
        <f>(IF($K158="No",0,VLOOKUP(Y$3,LISTS!$M$2:$N$21,2,FALSE)*M158))*VLOOKUP($H158,LISTS!$G$2:$H$10,2,FALSE)</f>
        <v>30</v>
      </c>
      <c r="Z158" s="13">
        <f>(IF($K158="No",0,VLOOKUP(Z$3,LISTS!$M$2:$N$21,2,FALSE)*N158))*VLOOKUP($H158,LISTS!$G$2:$H$10,2,FALSE)</f>
        <v>0</v>
      </c>
      <c r="AA158" s="13">
        <f>(IF($K158="No",0,VLOOKUP(AA$3,LISTS!$M$2:$N$21,2,FALSE)*O158))*VLOOKUP($H158,LISTS!$G$2:$H$10,2,FALSE)</f>
        <v>0</v>
      </c>
      <c r="AB158" s="13">
        <f>(IF($K158="No",0,VLOOKUP(AB$3,LISTS!$M$2:$N$21,2,FALSE)*P158))*VLOOKUP($H158,LISTS!$G$2:$H$10,2,FALSE)</f>
        <v>0</v>
      </c>
      <c r="AC158" s="13">
        <f>(IF($K158="No",0,VLOOKUP(AC$3,LISTS!$M$2:$N$21,2,FALSE)*IF(Q158="YES",1,0)))*VLOOKUP($H158,LISTS!$G$2:$H$10,2,FALSE)</f>
        <v>0</v>
      </c>
      <c r="AD158" s="13">
        <f>(IF($K158="No",0,VLOOKUP(AD$3,LISTS!$M$2:$N$21,2,FALSE)*IF(R158="YES",1,0)))*VLOOKUP($H158,LISTS!$G$2:$H$10,2,FALSE)</f>
        <v>0</v>
      </c>
      <c r="AE158" s="13">
        <f>(IF($K158="No",0,VLOOKUP(AE$3,LISTS!$M$2:$N$21,2,FALSE)*IF(S158="YES",1,0)))*VLOOKUP($H158,LISTS!$G$2:$H$10,2,FALSE)</f>
        <v>0</v>
      </c>
      <c r="AF158" s="13">
        <f>(IF($K158="No",0,VLOOKUP(AF$3,LISTS!$M$2:$N$21,2,FALSE)*IF(T158="YES",1,0)))*VLOOKUP($H158,LISTS!$G$2:$H$10,2,FALSE)</f>
        <v>0</v>
      </c>
      <c r="AG158" s="13">
        <f>(IF($K158="No",0,VLOOKUP(AG$3,LISTS!$M$2:$N$21,2,FALSE)*IF(U158="YES",1,0)))*VLOOKUP($H158,LISTS!$G$2:$H$10,2,FALSE)</f>
        <v>0</v>
      </c>
      <c r="AH158" s="13">
        <f>(IF($K158="No",0,VLOOKUP(AH$3,LISTS!$M$2:$N$21,2,FALSE)*IF(V158="YES",1,0)))*VLOOKUP($H158,LISTS!$G$2:$H$10,2,FALSE)</f>
        <v>0</v>
      </c>
      <c r="AI158" s="29">
        <f t="shared" si="23"/>
        <v>38</v>
      </c>
    </row>
    <row r="159" spans="1:35" x14ac:dyDescent="0.25">
      <c r="A159" s="3">
        <f t="shared" si="19"/>
        <v>2023</v>
      </c>
      <c r="B159" s="11">
        <f t="shared" si="20"/>
        <v>6</v>
      </c>
      <c r="C159" s="11" t="str">
        <f>VLOOKUP($B159,'FIXTURES INPUT'!$A$4:$H$41,2,FALSE)</f>
        <v>Wk06</v>
      </c>
      <c r="D159" s="13" t="str">
        <f>VLOOKUP($B159,'FIXTURES INPUT'!$A$4:$H$41,3,FALSE)</f>
        <v>Sun</v>
      </c>
      <c r="E159" s="14">
        <f>VLOOKUP($B159,'FIXTURES INPUT'!$A$4:$H$41,4,FALSE)</f>
        <v>45067</v>
      </c>
      <c r="F159" s="4" t="str">
        <f>VLOOKUP($B159,'FIXTURES INPUT'!$A$4:$H$41,6,FALSE)</f>
        <v>Little Easton</v>
      </c>
      <c r="G159" s="13" t="str">
        <f>VLOOKUP($B159,'FIXTURES INPUT'!$A$4:$H$41,7,FALSE)</f>
        <v>Away</v>
      </c>
      <c r="H159" s="13" t="str">
        <f>VLOOKUP($B159,'FIXTURES INPUT'!$A$4:$H$41,8,FALSE)</f>
        <v>Standard</v>
      </c>
      <c r="I159" s="13">
        <f t="shared" si="22"/>
        <v>11</v>
      </c>
      <c r="J159" s="4" t="str">
        <f>VLOOKUP($I159,LISTS!$A$2:$B$39,2,FALSE)</f>
        <v>Minndo</v>
      </c>
      <c r="K159" s="32" t="s">
        <v>29</v>
      </c>
      <c r="L159" s="25">
        <v>18</v>
      </c>
      <c r="M159" s="25">
        <v>0</v>
      </c>
      <c r="N159" s="25">
        <v>0</v>
      </c>
      <c r="O159" s="25">
        <v>0</v>
      </c>
      <c r="P159" s="25"/>
      <c r="Q159" s="25" t="s">
        <v>30</v>
      </c>
      <c r="R159" s="25" t="s">
        <v>30</v>
      </c>
      <c r="S159" s="25" t="s">
        <v>30</v>
      </c>
      <c r="T159" s="25" t="s">
        <v>30</v>
      </c>
      <c r="U159" s="25" t="s">
        <v>30</v>
      </c>
      <c r="V159" s="25"/>
      <c r="X159" s="13">
        <f>(IF($K159="No",0,VLOOKUP(X$3,LISTS!$M$2:$N$21,2,FALSE)*L159))*VLOOKUP($H159,LISTS!$G$2:$H$10,2,FALSE)</f>
        <v>36</v>
      </c>
      <c r="Y159" s="13">
        <f>(IF($K159="No",0,VLOOKUP(Y$3,LISTS!$M$2:$N$21,2,FALSE)*M159))*VLOOKUP($H159,LISTS!$G$2:$H$10,2,FALSE)</f>
        <v>0</v>
      </c>
      <c r="Z159" s="13">
        <f>(IF($K159="No",0,VLOOKUP(Z$3,LISTS!$M$2:$N$21,2,FALSE)*N159))*VLOOKUP($H159,LISTS!$G$2:$H$10,2,FALSE)</f>
        <v>0</v>
      </c>
      <c r="AA159" s="13">
        <f>(IF($K159="No",0,VLOOKUP(AA$3,LISTS!$M$2:$N$21,2,FALSE)*O159))*VLOOKUP($H159,LISTS!$G$2:$H$10,2,FALSE)</f>
        <v>0</v>
      </c>
      <c r="AB159" s="13">
        <f>(IF($K159="No",0,VLOOKUP(AB$3,LISTS!$M$2:$N$21,2,FALSE)*P159))*VLOOKUP($H159,LISTS!$G$2:$H$10,2,FALSE)</f>
        <v>0</v>
      </c>
      <c r="AC159" s="13">
        <f>(IF($K159="No",0,VLOOKUP(AC$3,LISTS!$M$2:$N$21,2,FALSE)*IF(Q159="YES",1,0)))*VLOOKUP($H159,LISTS!$G$2:$H$10,2,FALSE)</f>
        <v>0</v>
      </c>
      <c r="AD159" s="13">
        <f>(IF($K159="No",0,VLOOKUP(AD$3,LISTS!$M$2:$N$21,2,FALSE)*IF(R159="YES",1,0)))*VLOOKUP($H159,LISTS!$G$2:$H$10,2,FALSE)</f>
        <v>0</v>
      </c>
      <c r="AE159" s="13">
        <f>(IF($K159="No",0,VLOOKUP(AE$3,LISTS!$M$2:$N$21,2,FALSE)*IF(S159="YES",1,0)))*VLOOKUP($H159,LISTS!$G$2:$H$10,2,FALSE)</f>
        <v>0</v>
      </c>
      <c r="AF159" s="13">
        <f>(IF($K159="No",0,VLOOKUP(AF$3,LISTS!$M$2:$N$21,2,FALSE)*IF(T159="YES",1,0)))*VLOOKUP($H159,LISTS!$G$2:$H$10,2,FALSE)</f>
        <v>0</v>
      </c>
      <c r="AG159" s="13">
        <f>(IF($K159="No",0,VLOOKUP(AG$3,LISTS!$M$2:$N$21,2,FALSE)*IF(U159="YES",1,0)))*VLOOKUP($H159,LISTS!$G$2:$H$10,2,FALSE)</f>
        <v>0</v>
      </c>
      <c r="AH159" s="13">
        <f>(IF($K159="No",0,VLOOKUP(AH$3,LISTS!$M$2:$N$21,2,FALSE)*IF(V159="YES",1,0)))*VLOOKUP($H159,LISTS!$G$2:$H$10,2,FALSE)</f>
        <v>0</v>
      </c>
      <c r="AI159" s="29">
        <f t="shared" si="23"/>
        <v>36</v>
      </c>
    </row>
    <row r="160" spans="1:35" x14ac:dyDescent="0.25">
      <c r="A160" s="3">
        <f t="shared" si="19"/>
        <v>2023</v>
      </c>
      <c r="B160" s="11">
        <f t="shared" si="20"/>
        <v>6</v>
      </c>
      <c r="C160" s="11" t="str">
        <f>VLOOKUP($B160,'FIXTURES INPUT'!$A$4:$H$41,2,FALSE)</f>
        <v>Wk06</v>
      </c>
      <c r="D160" s="13" t="str">
        <f>VLOOKUP($B160,'FIXTURES INPUT'!$A$4:$H$41,3,FALSE)</f>
        <v>Sun</v>
      </c>
      <c r="E160" s="14">
        <f>VLOOKUP($B160,'FIXTURES INPUT'!$A$4:$H$41,4,FALSE)</f>
        <v>45067</v>
      </c>
      <c r="F160" s="4" t="str">
        <f>VLOOKUP($B160,'FIXTURES INPUT'!$A$4:$H$41,6,FALSE)</f>
        <v>Little Easton</v>
      </c>
      <c r="G160" s="13" t="str">
        <f>VLOOKUP($B160,'FIXTURES INPUT'!$A$4:$H$41,7,FALSE)</f>
        <v>Away</v>
      </c>
      <c r="H160" s="13" t="str">
        <f>VLOOKUP($B160,'FIXTURES INPUT'!$A$4:$H$41,8,FALSE)</f>
        <v>Standard</v>
      </c>
      <c r="I160" s="13">
        <f t="shared" si="22"/>
        <v>12</v>
      </c>
      <c r="J160" s="4" t="str">
        <f>VLOOKUP($I160,LISTS!$A$2:$B$39,2,FALSE)</f>
        <v>Bevan Gordon</v>
      </c>
      <c r="K160" s="32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X160" s="13">
        <f>(IF($K160="No",0,VLOOKUP(X$3,LISTS!$M$2:$N$21,2,FALSE)*L160))*VLOOKUP($H160,LISTS!$G$2:$H$10,2,FALSE)</f>
        <v>0</v>
      </c>
      <c r="Y160" s="13">
        <f>(IF($K160="No",0,VLOOKUP(Y$3,LISTS!$M$2:$N$21,2,FALSE)*M160))*VLOOKUP($H160,LISTS!$G$2:$H$10,2,FALSE)</f>
        <v>0</v>
      </c>
      <c r="Z160" s="13">
        <f>(IF($K160="No",0,VLOOKUP(Z$3,LISTS!$M$2:$N$21,2,FALSE)*N160))*VLOOKUP($H160,LISTS!$G$2:$H$10,2,FALSE)</f>
        <v>0</v>
      </c>
      <c r="AA160" s="13">
        <f>(IF($K160="No",0,VLOOKUP(AA$3,LISTS!$M$2:$N$21,2,FALSE)*O160))*VLOOKUP($H160,LISTS!$G$2:$H$10,2,FALSE)</f>
        <v>0</v>
      </c>
      <c r="AB160" s="13">
        <f>(IF($K160="No",0,VLOOKUP(AB$3,LISTS!$M$2:$N$21,2,FALSE)*P160))*VLOOKUP($H160,LISTS!$G$2:$H$10,2,FALSE)</f>
        <v>0</v>
      </c>
      <c r="AC160" s="13">
        <f>(IF($K160="No",0,VLOOKUP(AC$3,LISTS!$M$2:$N$21,2,FALSE)*IF(Q160="YES",1,0)))*VLOOKUP($H160,LISTS!$G$2:$H$10,2,FALSE)</f>
        <v>0</v>
      </c>
      <c r="AD160" s="13">
        <f>(IF($K160="No",0,VLOOKUP(AD$3,LISTS!$M$2:$N$21,2,FALSE)*IF(R160="YES",1,0)))*VLOOKUP($H160,LISTS!$G$2:$H$10,2,FALSE)</f>
        <v>0</v>
      </c>
      <c r="AE160" s="13">
        <f>(IF($K160="No",0,VLOOKUP(AE$3,LISTS!$M$2:$N$21,2,FALSE)*IF(S160="YES",1,0)))*VLOOKUP($H160,LISTS!$G$2:$H$10,2,FALSE)</f>
        <v>0</v>
      </c>
      <c r="AF160" s="13">
        <f>(IF($K160="No",0,VLOOKUP(AF$3,LISTS!$M$2:$N$21,2,FALSE)*IF(T160="YES",1,0)))*VLOOKUP($H160,LISTS!$G$2:$H$10,2,FALSE)</f>
        <v>0</v>
      </c>
      <c r="AG160" s="13">
        <f>(IF($K160="No",0,VLOOKUP(AG$3,LISTS!$M$2:$N$21,2,FALSE)*IF(U160="YES",1,0)))*VLOOKUP($H160,LISTS!$G$2:$H$10,2,FALSE)</f>
        <v>0</v>
      </c>
      <c r="AH160" s="13">
        <f>(IF($K160="No",0,VLOOKUP(AH$3,LISTS!$M$2:$N$21,2,FALSE)*IF(V160="YES",1,0)))*VLOOKUP($H160,LISTS!$G$2:$H$10,2,FALSE)</f>
        <v>0</v>
      </c>
      <c r="AI160" s="29">
        <f t="shared" si="23"/>
        <v>0</v>
      </c>
    </row>
    <row r="161" spans="1:35" x14ac:dyDescent="0.25">
      <c r="A161" s="3">
        <f t="shared" si="19"/>
        <v>2023</v>
      </c>
      <c r="B161" s="11">
        <f t="shared" si="20"/>
        <v>6</v>
      </c>
      <c r="C161" s="11" t="str">
        <f>VLOOKUP($B161,'FIXTURES INPUT'!$A$4:$H$41,2,FALSE)</f>
        <v>Wk06</v>
      </c>
      <c r="D161" s="13" t="str">
        <f>VLOOKUP($B161,'FIXTURES INPUT'!$A$4:$H$41,3,FALSE)</f>
        <v>Sun</v>
      </c>
      <c r="E161" s="14">
        <f>VLOOKUP($B161,'FIXTURES INPUT'!$A$4:$H$41,4,FALSE)</f>
        <v>45067</v>
      </c>
      <c r="F161" s="4" t="str">
        <f>VLOOKUP($B161,'FIXTURES INPUT'!$A$4:$H$41,6,FALSE)</f>
        <v>Little Easton</v>
      </c>
      <c r="G161" s="13" t="str">
        <f>VLOOKUP($B161,'FIXTURES INPUT'!$A$4:$H$41,7,FALSE)</f>
        <v>Away</v>
      </c>
      <c r="H161" s="13" t="str">
        <f>VLOOKUP($B161,'FIXTURES INPUT'!$A$4:$H$41,8,FALSE)</f>
        <v>Standard</v>
      </c>
      <c r="I161" s="13">
        <f t="shared" si="22"/>
        <v>13</v>
      </c>
      <c r="J161" s="4" t="str">
        <f>VLOOKUP($I161,LISTS!$A$2:$B$39,2,FALSE)</f>
        <v>Harry Armour</v>
      </c>
      <c r="K161" s="32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X161" s="13">
        <f>(IF($K161="No",0,VLOOKUP(X$3,LISTS!$M$2:$N$21,2,FALSE)*L161))*VLOOKUP($H161,LISTS!$G$2:$H$10,2,FALSE)</f>
        <v>0</v>
      </c>
      <c r="Y161" s="13">
        <f>(IF($K161="No",0,VLOOKUP(Y$3,LISTS!$M$2:$N$21,2,FALSE)*M161))*VLOOKUP($H161,LISTS!$G$2:$H$10,2,FALSE)</f>
        <v>0</v>
      </c>
      <c r="Z161" s="13">
        <f>(IF($K161="No",0,VLOOKUP(Z$3,LISTS!$M$2:$N$21,2,FALSE)*N161))*VLOOKUP($H161,LISTS!$G$2:$H$10,2,FALSE)</f>
        <v>0</v>
      </c>
      <c r="AA161" s="13">
        <f>(IF($K161="No",0,VLOOKUP(AA$3,LISTS!$M$2:$N$21,2,FALSE)*O161))*VLOOKUP($H161,LISTS!$G$2:$H$10,2,FALSE)</f>
        <v>0</v>
      </c>
      <c r="AB161" s="13">
        <f>(IF($K161="No",0,VLOOKUP(AB$3,LISTS!$M$2:$N$21,2,FALSE)*P161))*VLOOKUP($H161,LISTS!$G$2:$H$10,2,FALSE)</f>
        <v>0</v>
      </c>
      <c r="AC161" s="13">
        <f>(IF($K161="No",0,VLOOKUP(AC$3,LISTS!$M$2:$N$21,2,FALSE)*IF(Q161="YES",1,0)))*VLOOKUP($H161,LISTS!$G$2:$H$10,2,FALSE)</f>
        <v>0</v>
      </c>
      <c r="AD161" s="13">
        <f>(IF($K161="No",0,VLOOKUP(AD$3,LISTS!$M$2:$N$21,2,FALSE)*IF(R161="YES",1,0)))*VLOOKUP($H161,LISTS!$G$2:$H$10,2,FALSE)</f>
        <v>0</v>
      </c>
      <c r="AE161" s="13">
        <f>(IF($K161="No",0,VLOOKUP(AE$3,LISTS!$M$2:$N$21,2,FALSE)*IF(S161="YES",1,0)))*VLOOKUP($H161,LISTS!$G$2:$H$10,2,FALSE)</f>
        <v>0</v>
      </c>
      <c r="AF161" s="13">
        <f>(IF($K161="No",0,VLOOKUP(AF$3,LISTS!$M$2:$N$21,2,FALSE)*IF(T161="YES",1,0)))*VLOOKUP($H161,LISTS!$G$2:$H$10,2,FALSE)</f>
        <v>0</v>
      </c>
      <c r="AG161" s="13">
        <f>(IF($K161="No",0,VLOOKUP(AG$3,LISTS!$M$2:$N$21,2,FALSE)*IF(U161="YES",1,0)))*VLOOKUP($H161,LISTS!$G$2:$H$10,2,FALSE)</f>
        <v>0</v>
      </c>
      <c r="AH161" s="13">
        <f>(IF($K161="No",0,VLOOKUP(AH$3,LISTS!$M$2:$N$21,2,FALSE)*IF(V161="YES",1,0)))*VLOOKUP($H161,LISTS!$G$2:$H$10,2,FALSE)</f>
        <v>0</v>
      </c>
      <c r="AI161" s="29">
        <f t="shared" si="23"/>
        <v>0</v>
      </c>
    </row>
    <row r="162" spans="1:35" x14ac:dyDescent="0.25">
      <c r="A162" s="3">
        <f t="shared" si="19"/>
        <v>2023</v>
      </c>
      <c r="B162" s="11">
        <f t="shared" si="20"/>
        <v>6</v>
      </c>
      <c r="C162" s="11" t="str">
        <f>VLOOKUP($B162,'FIXTURES INPUT'!$A$4:$H$41,2,FALSE)</f>
        <v>Wk06</v>
      </c>
      <c r="D162" s="13" t="str">
        <f>VLOOKUP($B162,'FIXTURES INPUT'!$A$4:$H$41,3,FALSE)</f>
        <v>Sun</v>
      </c>
      <c r="E162" s="14">
        <f>VLOOKUP($B162,'FIXTURES INPUT'!$A$4:$H$41,4,FALSE)</f>
        <v>45067</v>
      </c>
      <c r="F162" s="4" t="str">
        <f>VLOOKUP($B162,'FIXTURES INPUT'!$A$4:$H$41,6,FALSE)</f>
        <v>Little Easton</v>
      </c>
      <c r="G162" s="13" t="str">
        <f>VLOOKUP($B162,'FIXTURES INPUT'!$A$4:$H$41,7,FALSE)</f>
        <v>Away</v>
      </c>
      <c r="H162" s="13" t="str">
        <f>VLOOKUP($B162,'FIXTURES INPUT'!$A$4:$H$41,8,FALSE)</f>
        <v>Standard</v>
      </c>
      <c r="I162" s="13">
        <f t="shared" si="22"/>
        <v>14</v>
      </c>
      <c r="J162" s="4" t="str">
        <f>VLOOKUP($I162,LISTS!$A$2:$B$39,2,FALSE)</f>
        <v>KP</v>
      </c>
      <c r="K162" s="32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X162" s="13">
        <f>(IF($K162="No",0,VLOOKUP(X$3,LISTS!$M$2:$N$21,2,FALSE)*L162))*VLOOKUP($H162,LISTS!$G$2:$H$10,2,FALSE)</f>
        <v>0</v>
      </c>
      <c r="Y162" s="13">
        <f>(IF($K162="No",0,VLOOKUP(Y$3,LISTS!$M$2:$N$21,2,FALSE)*M162))*VLOOKUP($H162,LISTS!$G$2:$H$10,2,FALSE)</f>
        <v>0</v>
      </c>
      <c r="Z162" s="13">
        <f>(IF($K162="No",0,VLOOKUP(Z$3,LISTS!$M$2:$N$21,2,FALSE)*N162))*VLOOKUP($H162,LISTS!$G$2:$H$10,2,FALSE)</f>
        <v>0</v>
      </c>
      <c r="AA162" s="13">
        <f>(IF($K162="No",0,VLOOKUP(AA$3,LISTS!$M$2:$N$21,2,FALSE)*O162))*VLOOKUP($H162,LISTS!$G$2:$H$10,2,FALSE)</f>
        <v>0</v>
      </c>
      <c r="AB162" s="13">
        <f>(IF($K162="No",0,VLOOKUP(AB$3,LISTS!$M$2:$N$21,2,FALSE)*P162))*VLOOKUP($H162,LISTS!$G$2:$H$10,2,FALSE)</f>
        <v>0</v>
      </c>
      <c r="AC162" s="13">
        <f>(IF($K162="No",0,VLOOKUP(AC$3,LISTS!$M$2:$N$21,2,FALSE)*IF(Q162="YES",1,0)))*VLOOKUP($H162,LISTS!$G$2:$H$10,2,FALSE)</f>
        <v>0</v>
      </c>
      <c r="AD162" s="13">
        <f>(IF($K162="No",0,VLOOKUP(AD$3,LISTS!$M$2:$N$21,2,FALSE)*IF(R162="YES",1,0)))*VLOOKUP($H162,LISTS!$G$2:$H$10,2,FALSE)</f>
        <v>0</v>
      </c>
      <c r="AE162" s="13">
        <f>(IF($K162="No",0,VLOOKUP(AE$3,LISTS!$M$2:$N$21,2,FALSE)*IF(S162="YES",1,0)))*VLOOKUP($H162,LISTS!$G$2:$H$10,2,FALSE)</f>
        <v>0</v>
      </c>
      <c r="AF162" s="13">
        <f>(IF($K162="No",0,VLOOKUP(AF$3,LISTS!$M$2:$N$21,2,FALSE)*IF(T162="YES",1,0)))*VLOOKUP($H162,LISTS!$G$2:$H$10,2,FALSE)</f>
        <v>0</v>
      </c>
      <c r="AG162" s="13">
        <f>(IF($K162="No",0,VLOOKUP(AG$3,LISTS!$M$2:$N$21,2,FALSE)*IF(U162="YES",1,0)))*VLOOKUP($H162,LISTS!$G$2:$H$10,2,FALSE)</f>
        <v>0</v>
      </c>
      <c r="AH162" s="13">
        <f>(IF($K162="No",0,VLOOKUP(AH$3,LISTS!$M$2:$N$21,2,FALSE)*IF(V162="YES",1,0)))*VLOOKUP($H162,LISTS!$G$2:$H$10,2,FALSE)</f>
        <v>0</v>
      </c>
      <c r="AI162" s="29">
        <f t="shared" si="23"/>
        <v>0</v>
      </c>
    </row>
    <row r="163" spans="1:35" x14ac:dyDescent="0.25">
      <c r="A163" s="3">
        <f t="shared" si="19"/>
        <v>2023</v>
      </c>
      <c r="B163" s="11">
        <f t="shared" si="20"/>
        <v>6</v>
      </c>
      <c r="C163" s="11" t="str">
        <f>VLOOKUP($B163,'FIXTURES INPUT'!$A$4:$H$41,2,FALSE)</f>
        <v>Wk06</v>
      </c>
      <c r="D163" s="13" t="str">
        <f>VLOOKUP($B163,'FIXTURES INPUT'!$A$4:$H$41,3,FALSE)</f>
        <v>Sun</v>
      </c>
      <c r="E163" s="14">
        <f>VLOOKUP($B163,'FIXTURES INPUT'!$A$4:$H$41,4,FALSE)</f>
        <v>45067</v>
      </c>
      <c r="F163" s="4" t="str">
        <f>VLOOKUP($B163,'FIXTURES INPUT'!$A$4:$H$41,6,FALSE)</f>
        <v>Little Easton</v>
      </c>
      <c r="G163" s="13" t="str">
        <f>VLOOKUP($B163,'FIXTURES INPUT'!$A$4:$H$41,7,FALSE)</f>
        <v>Away</v>
      </c>
      <c r="H163" s="13" t="str">
        <f>VLOOKUP($B163,'FIXTURES INPUT'!$A$4:$H$41,8,FALSE)</f>
        <v>Standard</v>
      </c>
      <c r="I163" s="13">
        <f t="shared" si="22"/>
        <v>15</v>
      </c>
      <c r="J163" s="4" t="str">
        <f>VLOOKUP($I163,LISTS!$A$2:$B$39,2,FALSE)</f>
        <v>Will Stacey</v>
      </c>
      <c r="K163" s="32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X163" s="13">
        <f>(IF($K163="No",0,VLOOKUP(X$3,LISTS!$M$2:$N$21,2,FALSE)*L163))*VLOOKUP($H163,LISTS!$G$2:$H$10,2,FALSE)</f>
        <v>0</v>
      </c>
      <c r="Y163" s="13">
        <f>(IF($K163="No",0,VLOOKUP(Y$3,LISTS!$M$2:$N$21,2,FALSE)*M163))*VLOOKUP($H163,LISTS!$G$2:$H$10,2,FALSE)</f>
        <v>0</v>
      </c>
      <c r="Z163" s="13">
        <f>(IF($K163="No",0,VLOOKUP(Z$3,LISTS!$M$2:$N$21,2,FALSE)*N163))*VLOOKUP($H163,LISTS!$G$2:$H$10,2,FALSE)</f>
        <v>0</v>
      </c>
      <c r="AA163" s="13">
        <f>(IF($K163="No",0,VLOOKUP(AA$3,LISTS!$M$2:$N$21,2,FALSE)*O163))*VLOOKUP($H163,LISTS!$G$2:$H$10,2,FALSE)</f>
        <v>0</v>
      </c>
      <c r="AB163" s="13">
        <f>(IF($K163="No",0,VLOOKUP(AB$3,LISTS!$M$2:$N$21,2,FALSE)*P163))*VLOOKUP($H163,LISTS!$G$2:$H$10,2,FALSE)</f>
        <v>0</v>
      </c>
      <c r="AC163" s="13">
        <f>(IF($K163="No",0,VLOOKUP(AC$3,LISTS!$M$2:$N$21,2,FALSE)*IF(Q163="YES",1,0)))*VLOOKUP($H163,LISTS!$G$2:$H$10,2,FALSE)</f>
        <v>0</v>
      </c>
      <c r="AD163" s="13">
        <f>(IF($K163="No",0,VLOOKUP(AD$3,LISTS!$M$2:$N$21,2,FALSE)*IF(R163="YES",1,0)))*VLOOKUP($H163,LISTS!$G$2:$H$10,2,FALSE)</f>
        <v>0</v>
      </c>
      <c r="AE163" s="13">
        <f>(IF($K163="No",0,VLOOKUP(AE$3,LISTS!$M$2:$N$21,2,FALSE)*IF(S163="YES",1,0)))*VLOOKUP($H163,LISTS!$G$2:$H$10,2,FALSE)</f>
        <v>0</v>
      </c>
      <c r="AF163" s="13">
        <f>(IF($K163="No",0,VLOOKUP(AF$3,LISTS!$M$2:$N$21,2,FALSE)*IF(T163="YES",1,0)))*VLOOKUP($H163,LISTS!$G$2:$H$10,2,FALSE)</f>
        <v>0</v>
      </c>
      <c r="AG163" s="13">
        <f>(IF($K163="No",0,VLOOKUP(AG$3,LISTS!$M$2:$N$21,2,FALSE)*IF(U163="YES",1,0)))*VLOOKUP($H163,LISTS!$G$2:$H$10,2,FALSE)</f>
        <v>0</v>
      </c>
      <c r="AH163" s="13">
        <f>(IF($K163="No",0,VLOOKUP(AH$3,LISTS!$M$2:$N$21,2,FALSE)*IF(V163="YES",1,0)))*VLOOKUP($H163,LISTS!$G$2:$H$10,2,FALSE)</f>
        <v>0</v>
      </c>
      <c r="AI163" s="29">
        <f t="shared" si="23"/>
        <v>0</v>
      </c>
    </row>
    <row r="164" spans="1:35" x14ac:dyDescent="0.25">
      <c r="A164" s="3">
        <f t="shared" si="19"/>
        <v>2023</v>
      </c>
      <c r="B164" s="11">
        <f t="shared" si="20"/>
        <v>6</v>
      </c>
      <c r="C164" s="11" t="str">
        <f>VLOOKUP($B164,'FIXTURES INPUT'!$A$4:$H$41,2,FALSE)</f>
        <v>Wk06</v>
      </c>
      <c r="D164" s="13" t="str">
        <f>VLOOKUP($B164,'FIXTURES INPUT'!$A$4:$H$41,3,FALSE)</f>
        <v>Sun</v>
      </c>
      <c r="E164" s="14">
        <f>VLOOKUP($B164,'FIXTURES INPUT'!$A$4:$H$41,4,FALSE)</f>
        <v>45067</v>
      </c>
      <c r="F164" s="4" t="str">
        <f>VLOOKUP($B164,'FIXTURES INPUT'!$A$4:$H$41,6,FALSE)</f>
        <v>Little Easton</v>
      </c>
      <c r="G164" s="13" t="str">
        <f>VLOOKUP($B164,'FIXTURES INPUT'!$A$4:$H$41,7,FALSE)</f>
        <v>Away</v>
      </c>
      <c r="H164" s="13" t="str">
        <f>VLOOKUP($B164,'FIXTURES INPUT'!$A$4:$H$41,8,FALSE)</f>
        <v>Standard</v>
      </c>
      <c r="I164" s="13">
        <f t="shared" si="22"/>
        <v>16</v>
      </c>
      <c r="J164" s="4" t="str">
        <f>VLOOKUP($I164,LISTS!$A$2:$B$39,2,FALSE)</f>
        <v>Barry</v>
      </c>
      <c r="K164" s="32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X164" s="13">
        <f>(IF($K164="No",0,VLOOKUP(X$3,LISTS!$M$2:$N$21,2,FALSE)*L164))*VLOOKUP($H164,LISTS!$G$2:$H$10,2,FALSE)</f>
        <v>0</v>
      </c>
      <c r="Y164" s="13">
        <f>(IF($K164="No",0,VLOOKUP(Y$3,LISTS!$M$2:$N$21,2,FALSE)*M164))*VLOOKUP($H164,LISTS!$G$2:$H$10,2,FALSE)</f>
        <v>0</v>
      </c>
      <c r="Z164" s="13">
        <f>(IF($K164="No",0,VLOOKUP(Z$3,LISTS!$M$2:$N$21,2,FALSE)*N164))*VLOOKUP($H164,LISTS!$G$2:$H$10,2,FALSE)</f>
        <v>0</v>
      </c>
      <c r="AA164" s="13">
        <f>(IF($K164="No",0,VLOOKUP(AA$3,LISTS!$M$2:$N$21,2,FALSE)*O164))*VLOOKUP($H164,LISTS!$G$2:$H$10,2,FALSE)</f>
        <v>0</v>
      </c>
      <c r="AB164" s="13">
        <f>(IF($K164="No",0,VLOOKUP(AB$3,LISTS!$M$2:$N$21,2,FALSE)*P164))*VLOOKUP($H164,LISTS!$G$2:$H$10,2,FALSE)</f>
        <v>0</v>
      </c>
      <c r="AC164" s="13">
        <f>(IF($K164="No",0,VLOOKUP(AC$3,LISTS!$M$2:$N$21,2,FALSE)*IF(Q164="YES",1,0)))*VLOOKUP($H164,LISTS!$G$2:$H$10,2,FALSE)</f>
        <v>0</v>
      </c>
      <c r="AD164" s="13">
        <f>(IF($K164="No",0,VLOOKUP(AD$3,LISTS!$M$2:$N$21,2,FALSE)*IF(R164="YES",1,0)))*VLOOKUP($H164,LISTS!$G$2:$H$10,2,FALSE)</f>
        <v>0</v>
      </c>
      <c r="AE164" s="13">
        <f>(IF($K164="No",0,VLOOKUP(AE$3,LISTS!$M$2:$N$21,2,FALSE)*IF(S164="YES",1,0)))*VLOOKUP($H164,LISTS!$G$2:$H$10,2,FALSE)</f>
        <v>0</v>
      </c>
      <c r="AF164" s="13">
        <f>(IF($K164="No",0,VLOOKUP(AF$3,LISTS!$M$2:$N$21,2,FALSE)*IF(T164="YES",1,0)))*VLOOKUP($H164,LISTS!$G$2:$H$10,2,FALSE)</f>
        <v>0</v>
      </c>
      <c r="AG164" s="13">
        <f>(IF($K164="No",0,VLOOKUP(AG$3,LISTS!$M$2:$N$21,2,FALSE)*IF(U164="YES",1,0)))*VLOOKUP($H164,LISTS!$G$2:$H$10,2,FALSE)</f>
        <v>0</v>
      </c>
      <c r="AH164" s="13">
        <f>(IF($K164="No",0,VLOOKUP(AH$3,LISTS!$M$2:$N$21,2,FALSE)*IF(V164="YES",1,0)))*VLOOKUP($H164,LISTS!$G$2:$H$10,2,FALSE)</f>
        <v>0</v>
      </c>
      <c r="AI164" s="29">
        <f t="shared" si="23"/>
        <v>0</v>
      </c>
    </row>
    <row r="165" spans="1:35" x14ac:dyDescent="0.25">
      <c r="A165" s="3">
        <f t="shared" si="19"/>
        <v>2023</v>
      </c>
      <c r="B165" s="11">
        <f t="shared" si="20"/>
        <v>6</v>
      </c>
      <c r="C165" s="11" t="str">
        <f>VLOOKUP($B165,'FIXTURES INPUT'!$A$4:$H$41,2,FALSE)</f>
        <v>Wk06</v>
      </c>
      <c r="D165" s="13" t="str">
        <f>VLOOKUP($B165,'FIXTURES INPUT'!$A$4:$H$41,3,FALSE)</f>
        <v>Sun</v>
      </c>
      <c r="E165" s="14">
        <f>VLOOKUP($B165,'FIXTURES INPUT'!$A$4:$H$41,4,FALSE)</f>
        <v>45067</v>
      </c>
      <c r="F165" s="4" t="str">
        <f>VLOOKUP($B165,'FIXTURES INPUT'!$A$4:$H$41,6,FALSE)</f>
        <v>Little Easton</v>
      </c>
      <c r="G165" s="13" t="str">
        <f>VLOOKUP($B165,'FIXTURES INPUT'!$A$4:$H$41,7,FALSE)</f>
        <v>Away</v>
      </c>
      <c r="H165" s="13" t="str">
        <f>VLOOKUP($B165,'FIXTURES INPUT'!$A$4:$H$41,8,FALSE)</f>
        <v>Standard</v>
      </c>
      <c r="I165" s="13">
        <f t="shared" si="22"/>
        <v>17</v>
      </c>
      <c r="J165" s="4" t="str">
        <f>VLOOKUP($I165,LISTS!$A$2:$B$39,2,FALSE)</f>
        <v>Rob Sherriff</v>
      </c>
      <c r="K165" s="32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X165" s="13">
        <f>(IF($K165="No",0,VLOOKUP(X$3,LISTS!$M$2:$N$21,2,FALSE)*L165))*VLOOKUP($H165,LISTS!$G$2:$H$10,2,FALSE)</f>
        <v>0</v>
      </c>
      <c r="Y165" s="13">
        <f>(IF($K165="No",0,VLOOKUP(Y$3,LISTS!$M$2:$N$21,2,FALSE)*M165))*VLOOKUP($H165,LISTS!$G$2:$H$10,2,FALSE)</f>
        <v>0</v>
      </c>
      <c r="Z165" s="13">
        <f>(IF($K165="No",0,VLOOKUP(Z$3,LISTS!$M$2:$N$21,2,FALSE)*N165))*VLOOKUP($H165,LISTS!$G$2:$H$10,2,FALSE)</f>
        <v>0</v>
      </c>
      <c r="AA165" s="13">
        <f>(IF($K165="No",0,VLOOKUP(AA$3,LISTS!$M$2:$N$21,2,FALSE)*O165))*VLOOKUP($H165,LISTS!$G$2:$H$10,2,FALSE)</f>
        <v>0</v>
      </c>
      <c r="AB165" s="13">
        <f>(IF($K165="No",0,VLOOKUP(AB$3,LISTS!$M$2:$N$21,2,FALSE)*P165))*VLOOKUP($H165,LISTS!$G$2:$H$10,2,FALSE)</f>
        <v>0</v>
      </c>
      <c r="AC165" s="13">
        <f>(IF($K165="No",0,VLOOKUP(AC$3,LISTS!$M$2:$N$21,2,FALSE)*IF(Q165="YES",1,0)))*VLOOKUP($H165,LISTS!$G$2:$H$10,2,FALSE)</f>
        <v>0</v>
      </c>
      <c r="AD165" s="13">
        <f>(IF($K165="No",0,VLOOKUP(AD$3,LISTS!$M$2:$N$21,2,FALSE)*IF(R165="YES",1,0)))*VLOOKUP($H165,LISTS!$G$2:$H$10,2,FALSE)</f>
        <v>0</v>
      </c>
      <c r="AE165" s="13">
        <f>(IF($K165="No",0,VLOOKUP(AE$3,LISTS!$M$2:$N$21,2,FALSE)*IF(S165="YES",1,0)))*VLOOKUP($H165,LISTS!$G$2:$H$10,2,FALSE)</f>
        <v>0</v>
      </c>
      <c r="AF165" s="13">
        <f>(IF($K165="No",0,VLOOKUP(AF$3,LISTS!$M$2:$N$21,2,FALSE)*IF(T165="YES",1,0)))*VLOOKUP($H165,LISTS!$G$2:$H$10,2,FALSE)</f>
        <v>0</v>
      </c>
      <c r="AG165" s="13">
        <f>(IF($K165="No",0,VLOOKUP(AG$3,LISTS!$M$2:$N$21,2,FALSE)*IF(U165="YES",1,0)))*VLOOKUP($H165,LISTS!$G$2:$H$10,2,FALSE)</f>
        <v>0</v>
      </c>
      <c r="AH165" s="13">
        <f>(IF($K165="No",0,VLOOKUP(AH$3,LISTS!$M$2:$N$21,2,FALSE)*IF(V165="YES",1,0)))*VLOOKUP($H165,LISTS!$G$2:$H$10,2,FALSE)</f>
        <v>0</v>
      </c>
      <c r="AI165" s="29">
        <f t="shared" si="23"/>
        <v>0</v>
      </c>
    </row>
    <row r="166" spans="1:35" x14ac:dyDescent="0.25">
      <c r="A166" s="3">
        <f t="shared" si="19"/>
        <v>2023</v>
      </c>
      <c r="B166" s="11">
        <f t="shared" si="20"/>
        <v>6</v>
      </c>
      <c r="C166" s="11" t="str">
        <f>VLOOKUP($B166,'FIXTURES INPUT'!$A$4:$H$41,2,FALSE)</f>
        <v>Wk06</v>
      </c>
      <c r="D166" s="13" t="str">
        <f>VLOOKUP($B166,'FIXTURES INPUT'!$A$4:$H$41,3,FALSE)</f>
        <v>Sun</v>
      </c>
      <c r="E166" s="14">
        <f>VLOOKUP($B166,'FIXTURES INPUT'!$A$4:$H$41,4,FALSE)</f>
        <v>45067</v>
      </c>
      <c r="F166" s="4" t="str">
        <f>VLOOKUP($B166,'FIXTURES INPUT'!$A$4:$H$41,6,FALSE)</f>
        <v>Little Easton</v>
      </c>
      <c r="G166" s="13" t="str">
        <f>VLOOKUP($B166,'FIXTURES INPUT'!$A$4:$H$41,7,FALSE)</f>
        <v>Away</v>
      </c>
      <c r="H166" s="13" t="str">
        <f>VLOOKUP($B166,'FIXTURES INPUT'!$A$4:$H$41,8,FALSE)</f>
        <v>Standard</v>
      </c>
      <c r="I166" s="13">
        <f t="shared" si="22"/>
        <v>18</v>
      </c>
      <c r="J166" s="4" t="str">
        <f>VLOOKUP($I166,LISTS!$A$2:$B$39,2,FALSE)</f>
        <v>Gary Chenery</v>
      </c>
      <c r="K166" s="32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X166" s="13">
        <f>(IF($K166="No",0,VLOOKUP(X$3,LISTS!$M$2:$N$21,2,FALSE)*L166))*VLOOKUP($H166,LISTS!$G$2:$H$10,2,FALSE)</f>
        <v>0</v>
      </c>
      <c r="Y166" s="13">
        <f>(IF($K166="No",0,VLOOKUP(Y$3,LISTS!$M$2:$N$21,2,FALSE)*M166))*VLOOKUP($H166,LISTS!$G$2:$H$10,2,FALSE)</f>
        <v>0</v>
      </c>
      <c r="Z166" s="13">
        <f>(IF($K166="No",0,VLOOKUP(Z$3,LISTS!$M$2:$N$21,2,FALSE)*N166))*VLOOKUP($H166,LISTS!$G$2:$H$10,2,FALSE)</f>
        <v>0</v>
      </c>
      <c r="AA166" s="13">
        <f>(IF($K166="No",0,VLOOKUP(AA$3,LISTS!$M$2:$N$21,2,FALSE)*O166))*VLOOKUP($H166,LISTS!$G$2:$H$10,2,FALSE)</f>
        <v>0</v>
      </c>
      <c r="AB166" s="13">
        <f>(IF($K166="No",0,VLOOKUP(AB$3,LISTS!$M$2:$N$21,2,FALSE)*P166))*VLOOKUP($H166,LISTS!$G$2:$H$10,2,FALSE)</f>
        <v>0</v>
      </c>
      <c r="AC166" s="13">
        <f>(IF($K166="No",0,VLOOKUP(AC$3,LISTS!$M$2:$N$21,2,FALSE)*IF(Q166="YES",1,0)))*VLOOKUP($H166,LISTS!$G$2:$H$10,2,FALSE)</f>
        <v>0</v>
      </c>
      <c r="AD166" s="13">
        <f>(IF($K166="No",0,VLOOKUP(AD$3,LISTS!$M$2:$N$21,2,FALSE)*IF(R166="YES",1,0)))*VLOOKUP($H166,LISTS!$G$2:$H$10,2,FALSE)</f>
        <v>0</v>
      </c>
      <c r="AE166" s="13">
        <f>(IF($K166="No",0,VLOOKUP(AE$3,LISTS!$M$2:$N$21,2,FALSE)*IF(S166="YES",1,0)))*VLOOKUP($H166,LISTS!$G$2:$H$10,2,FALSE)</f>
        <v>0</v>
      </c>
      <c r="AF166" s="13">
        <f>(IF($K166="No",0,VLOOKUP(AF$3,LISTS!$M$2:$N$21,2,FALSE)*IF(T166="YES",1,0)))*VLOOKUP($H166,LISTS!$G$2:$H$10,2,FALSE)</f>
        <v>0</v>
      </c>
      <c r="AG166" s="13">
        <f>(IF($K166="No",0,VLOOKUP(AG$3,LISTS!$M$2:$N$21,2,FALSE)*IF(U166="YES",1,0)))*VLOOKUP($H166,LISTS!$G$2:$H$10,2,FALSE)</f>
        <v>0</v>
      </c>
      <c r="AH166" s="13">
        <f>(IF($K166="No",0,VLOOKUP(AH$3,LISTS!$M$2:$N$21,2,FALSE)*IF(V166="YES",1,0)))*VLOOKUP($H166,LISTS!$G$2:$H$10,2,FALSE)</f>
        <v>0</v>
      </c>
      <c r="AI166" s="29">
        <f t="shared" si="23"/>
        <v>0</v>
      </c>
    </row>
    <row r="167" spans="1:35" x14ac:dyDescent="0.25">
      <c r="A167" s="3">
        <f t="shared" si="19"/>
        <v>2023</v>
      </c>
      <c r="B167" s="11">
        <f t="shared" si="20"/>
        <v>6</v>
      </c>
      <c r="C167" s="11" t="str">
        <f>VLOOKUP($B167,'FIXTURES INPUT'!$A$4:$H$41,2,FALSE)</f>
        <v>Wk06</v>
      </c>
      <c r="D167" s="13" t="str">
        <f>VLOOKUP($B167,'FIXTURES INPUT'!$A$4:$H$41,3,FALSE)</f>
        <v>Sun</v>
      </c>
      <c r="E167" s="14">
        <f>VLOOKUP($B167,'FIXTURES INPUT'!$A$4:$H$41,4,FALSE)</f>
        <v>45067</v>
      </c>
      <c r="F167" s="4" t="str">
        <f>VLOOKUP($B167,'FIXTURES INPUT'!$A$4:$H$41,6,FALSE)</f>
        <v>Little Easton</v>
      </c>
      <c r="G167" s="13" t="str">
        <f>VLOOKUP($B167,'FIXTURES INPUT'!$A$4:$H$41,7,FALSE)</f>
        <v>Away</v>
      </c>
      <c r="H167" s="13" t="str">
        <f>VLOOKUP($B167,'FIXTURES INPUT'!$A$4:$H$41,8,FALSE)</f>
        <v>Standard</v>
      </c>
      <c r="I167" s="13">
        <f t="shared" si="22"/>
        <v>19</v>
      </c>
      <c r="J167" s="4" t="str">
        <f>VLOOKUP($I167,LISTS!$A$2:$B$39,2,FALSE)</f>
        <v>Jack Cousins</v>
      </c>
      <c r="K167" s="32" t="s">
        <v>29</v>
      </c>
      <c r="L167" s="25">
        <v>78</v>
      </c>
      <c r="M167" s="25">
        <v>1</v>
      </c>
      <c r="N167" s="25">
        <v>0</v>
      </c>
      <c r="O167" s="25">
        <v>0</v>
      </c>
      <c r="P167" s="25"/>
      <c r="Q167" s="25" t="s">
        <v>30</v>
      </c>
      <c r="R167" s="25" t="s">
        <v>29</v>
      </c>
      <c r="S167" s="25" t="s">
        <v>30</v>
      </c>
      <c r="T167" s="25" t="s">
        <v>30</v>
      </c>
      <c r="U167" s="25" t="s">
        <v>30</v>
      </c>
      <c r="V167" s="25"/>
      <c r="X167" s="13">
        <f>(IF($K167="No",0,VLOOKUP(X$3,LISTS!$M$2:$N$21,2,FALSE)*L167))*VLOOKUP($H167,LISTS!$G$2:$H$10,2,FALSE)</f>
        <v>156</v>
      </c>
      <c r="Y167" s="13">
        <f>(IF($K167="No",0,VLOOKUP(Y$3,LISTS!$M$2:$N$21,2,FALSE)*M167))*VLOOKUP($H167,LISTS!$G$2:$H$10,2,FALSE)</f>
        <v>30</v>
      </c>
      <c r="Z167" s="13">
        <f>(IF($K167="No",0,VLOOKUP(Z$3,LISTS!$M$2:$N$21,2,FALSE)*N167))*VLOOKUP($H167,LISTS!$G$2:$H$10,2,FALSE)</f>
        <v>0</v>
      </c>
      <c r="AA167" s="13">
        <f>(IF($K167="No",0,VLOOKUP(AA$3,LISTS!$M$2:$N$21,2,FALSE)*O167))*VLOOKUP($H167,LISTS!$G$2:$H$10,2,FALSE)</f>
        <v>0</v>
      </c>
      <c r="AB167" s="13">
        <f>(IF($K167="No",0,VLOOKUP(AB$3,LISTS!$M$2:$N$21,2,FALSE)*P167))*VLOOKUP($H167,LISTS!$G$2:$H$10,2,FALSE)</f>
        <v>0</v>
      </c>
      <c r="AC167" s="13">
        <f>(IF($K167="No",0,VLOOKUP(AC$3,LISTS!$M$2:$N$21,2,FALSE)*IF(Q167="YES",1,0)))*VLOOKUP($H167,LISTS!$G$2:$H$10,2,FALSE)</f>
        <v>0</v>
      </c>
      <c r="AD167" s="13">
        <f>(IF($K167="No",0,VLOOKUP(AD$3,LISTS!$M$2:$N$21,2,FALSE)*IF(R167="YES",1,0)))*VLOOKUP($H167,LISTS!$G$2:$H$10,2,FALSE)</f>
        <v>50</v>
      </c>
      <c r="AE167" s="13">
        <f>(IF($K167="No",0,VLOOKUP(AE$3,LISTS!$M$2:$N$21,2,FALSE)*IF(S167="YES",1,0)))*VLOOKUP($H167,LISTS!$G$2:$H$10,2,FALSE)</f>
        <v>0</v>
      </c>
      <c r="AF167" s="13">
        <f>(IF($K167="No",0,VLOOKUP(AF$3,LISTS!$M$2:$N$21,2,FALSE)*IF(T167="YES",1,0)))*VLOOKUP($H167,LISTS!$G$2:$H$10,2,FALSE)</f>
        <v>0</v>
      </c>
      <c r="AG167" s="13">
        <f>(IF($K167="No",0,VLOOKUP(AG$3,LISTS!$M$2:$N$21,2,FALSE)*IF(U167="YES",1,0)))*VLOOKUP($H167,LISTS!$G$2:$H$10,2,FALSE)</f>
        <v>0</v>
      </c>
      <c r="AH167" s="13">
        <f>(IF($K167="No",0,VLOOKUP(AH$3,LISTS!$M$2:$N$21,2,FALSE)*IF(V167="YES",1,0)))*VLOOKUP($H167,LISTS!$G$2:$H$10,2,FALSE)</f>
        <v>0</v>
      </c>
      <c r="AI167" s="29">
        <f t="shared" si="23"/>
        <v>236</v>
      </c>
    </row>
    <row r="168" spans="1:35" x14ac:dyDescent="0.25">
      <c r="A168" s="3">
        <f t="shared" si="19"/>
        <v>2023</v>
      </c>
      <c r="B168" s="11">
        <f t="shared" si="20"/>
        <v>6</v>
      </c>
      <c r="C168" s="11" t="str">
        <f>VLOOKUP($B168,'FIXTURES INPUT'!$A$4:$H$41,2,FALSE)</f>
        <v>Wk06</v>
      </c>
      <c r="D168" s="13" t="str">
        <f>VLOOKUP($B168,'FIXTURES INPUT'!$A$4:$H$41,3,FALSE)</f>
        <v>Sun</v>
      </c>
      <c r="E168" s="14">
        <f>VLOOKUP($B168,'FIXTURES INPUT'!$A$4:$H$41,4,FALSE)</f>
        <v>45067</v>
      </c>
      <c r="F168" s="4" t="str">
        <f>VLOOKUP($B168,'FIXTURES INPUT'!$A$4:$H$41,6,FALSE)</f>
        <v>Little Easton</v>
      </c>
      <c r="G168" s="13" t="str">
        <f>VLOOKUP($B168,'FIXTURES INPUT'!$A$4:$H$41,7,FALSE)</f>
        <v>Away</v>
      </c>
      <c r="H168" s="13" t="str">
        <f>VLOOKUP($B168,'FIXTURES INPUT'!$A$4:$H$41,8,FALSE)</f>
        <v>Standard</v>
      </c>
      <c r="I168" s="13">
        <f t="shared" si="22"/>
        <v>20</v>
      </c>
      <c r="J168" s="5" t="str">
        <f>VLOOKUP($I168,LISTS!$A$2:$B$39,2,FALSE)</f>
        <v>Stuart Pacey</v>
      </c>
      <c r="K168" s="32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X168" s="13">
        <f>(IF($K168="No",0,VLOOKUP(X$3,LISTS!$M$2:$N$21,2,FALSE)*L168))*VLOOKUP($H168,LISTS!$G$2:$H$10,2,FALSE)</f>
        <v>0</v>
      </c>
      <c r="Y168" s="13">
        <f>(IF($K168="No",0,VLOOKUP(Y$3,LISTS!$M$2:$N$21,2,FALSE)*M168))*VLOOKUP($H168,LISTS!$G$2:$H$10,2,FALSE)</f>
        <v>0</v>
      </c>
      <c r="Z168" s="13">
        <f>(IF($K168="No",0,VLOOKUP(Z$3,LISTS!$M$2:$N$21,2,FALSE)*N168))*VLOOKUP($H168,LISTS!$G$2:$H$10,2,FALSE)</f>
        <v>0</v>
      </c>
      <c r="AA168" s="13">
        <f>(IF($K168="No",0,VLOOKUP(AA$3,LISTS!$M$2:$N$21,2,FALSE)*O168))*VLOOKUP($H168,LISTS!$G$2:$H$10,2,FALSE)</f>
        <v>0</v>
      </c>
      <c r="AB168" s="13">
        <f>(IF($K168="No",0,VLOOKUP(AB$3,LISTS!$M$2:$N$21,2,FALSE)*P168))*VLOOKUP($H168,LISTS!$G$2:$H$10,2,FALSE)</f>
        <v>0</v>
      </c>
      <c r="AC168" s="13">
        <f>(IF($K168="No",0,VLOOKUP(AC$3,LISTS!$M$2:$N$21,2,FALSE)*IF(Q168="YES",1,0)))*VLOOKUP($H168,LISTS!$G$2:$H$10,2,FALSE)</f>
        <v>0</v>
      </c>
      <c r="AD168" s="13">
        <f>(IF($K168="No",0,VLOOKUP(AD$3,LISTS!$M$2:$N$21,2,FALSE)*IF(R168="YES",1,0)))*VLOOKUP($H168,LISTS!$G$2:$H$10,2,FALSE)</f>
        <v>0</v>
      </c>
      <c r="AE168" s="13">
        <f>(IF($K168="No",0,VLOOKUP(AE$3,LISTS!$M$2:$N$21,2,FALSE)*IF(S168="YES",1,0)))*VLOOKUP($H168,LISTS!$G$2:$H$10,2,FALSE)</f>
        <v>0</v>
      </c>
      <c r="AF168" s="13">
        <f>(IF($K168="No",0,VLOOKUP(AF$3,LISTS!$M$2:$N$21,2,FALSE)*IF(T168="YES",1,0)))*VLOOKUP($H168,LISTS!$G$2:$H$10,2,FALSE)</f>
        <v>0</v>
      </c>
      <c r="AG168" s="13">
        <f>(IF($K168="No",0,VLOOKUP(AG$3,LISTS!$M$2:$N$21,2,FALSE)*IF(U168="YES",1,0)))*VLOOKUP($H168,LISTS!$G$2:$H$10,2,FALSE)</f>
        <v>0</v>
      </c>
      <c r="AH168" s="13">
        <f>(IF($K168="No",0,VLOOKUP(AH$3,LISTS!$M$2:$N$21,2,FALSE)*IF(V168="YES",1,0)))*VLOOKUP($H168,LISTS!$G$2:$H$10,2,FALSE)</f>
        <v>0</v>
      </c>
      <c r="AI168" s="29">
        <f t="shared" si="23"/>
        <v>0</v>
      </c>
    </row>
    <row r="169" spans="1:35" x14ac:dyDescent="0.25">
      <c r="A169" s="3">
        <f t="shared" si="19"/>
        <v>2023</v>
      </c>
      <c r="B169" s="11">
        <f t="shared" si="20"/>
        <v>6</v>
      </c>
      <c r="C169" s="11" t="str">
        <f>VLOOKUP($B169,'FIXTURES INPUT'!$A$4:$H$41,2,FALSE)</f>
        <v>Wk06</v>
      </c>
      <c r="D169" s="13" t="str">
        <f>VLOOKUP($B169,'FIXTURES INPUT'!$A$4:$H$41,3,FALSE)</f>
        <v>Sun</v>
      </c>
      <c r="E169" s="14">
        <f>VLOOKUP($B169,'FIXTURES INPUT'!$A$4:$H$41,4,FALSE)</f>
        <v>45067</v>
      </c>
      <c r="F169" s="4" t="str">
        <f>VLOOKUP($B169,'FIXTURES INPUT'!$A$4:$H$41,6,FALSE)</f>
        <v>Little Easton</v>
      </c>
      <c r="G169" s="13" t="str">
        <f>VLOOKUP($B169,'FIXTURES INPUT'!$A$4:$H$41,7,FALSE)</f>
        <v>Away</v>
      </c>
      <c r="H169" s="13" t="str">
        <f>VLOOKUP($B169,'FIXTURES INPUT'!$A$4:$H$41,8,FALSE)</f>
        <v>Standard</v>
      </c>
      <c r="I169" s="13">
        <f t="shared" si="22"/>
        <v>21</v>
      </c>
      <c r="J169" s="4" t="s">
        <v>136</v>
      </c>
      <c r="K169" s="32" t="s">
        <v>29</v>
      </c>
      <c r="L169" s="25">
        <v>4</v>
      </c>
      <c r="M169" s="25">
        <v>0</v>
      </c>
      <c r="N169" s="25">
        <v>0</v>
      </c>
      <c r="O169" s="25">
        <v>0</v>
      </c>
      <c r="P169" s="25"/>
      <c r="Q169" s="25" t="s">
        <v>30</v>
      </c>
      <c r="R169" s="25" t="s">
        <v>30</v>
      </c>
      <c r="S169" s="25" t="s">
        <v>30</v>
      </c>
      <c r="T169" s="25" t="s">
        <v>30</v>
      </c>
      <c r="U169" s="25" t="s">
        <v>30</v>
      </c>
      <c r="V169" s="25"/>
      <c r="X169" s="13">
        <f>(IF($K169="No",0,VLOOKUP(X$3,LISTS!$M$2:$N$21,2,FALSE)*L169))*VLOOKUP($H169,LISTS!$G$2:$H$10,2,FALSE)</f>
        <v>8</v>
      </c>
      <c r="Y169" s="13">
        <f>(IF($K169="No",0,VLOOKUP(Y$3,LISTS!$M$2:$N$21,2,FALSE)*M169))*VLOOKUP($H169,LISTS!$G$2:$H$10,2,FALSE)</f>
        <v>0</v>
      </c>
      <c r="Z169" s="13">
        <f>(IF($K169="No",0,VLOOKUP(Z$3,LISTS!$M$2:$N$21,2,FALSE)*N169))*VLOOKUP($H169,LISTS!$G$2:$H$10,2,FALSE)</f>
        <v>0</v>
      </c>
      <c r="AA169" s="13">
        <f>(IF($K169="No",0,VLOOKUP(AA$3,LISTS!$M$2:$N$21,2,FALSE)*O169))*VLOOKUP($H169,LISTS!$G$2:$H$10,2,FALSE)</f>
        <v>0</v>
      </c>
      <c r="AB169" s="13">
        <f>(IF($K169="No",0,VLOOKUP(AB$3,LISTS!$M$2:$N$21,2,FALSE)*P169))*VLOOKUP($H169,LISTS!$G$2:$H$10,2,FALSE)</f>
        <v>0</v>
      </c>
      <c r="AC169" s="13">
        <f>(IF($K169="No",0,VLOOKUP(AC$3,LISTS!$M$2:$N$21,2,FALSE)*IF(Q169="YES",1,0)))*VLOOKUP($H169,LISTS!$G$2:$H$10,2,FALSE)</f>
        <v>0</v>
      </c>
      <c r="AD169" s="13">
        <f>(IF($K169="No",0,VLOOKUP(AD$3,LISTS!$M$2:$N$21,2,FALSE)*IF(R169="YES",1,0)))*VLOOKUP($H169,LISTS!$G$2:$H$10,2,FALSE)</f>
        <v>0</v>
      </c>
      <c r="AE169" s="13">
        <f>(IF($K169="No",0,VLOOKUP(AE$3,LISTS!$M$2:$N$21,2,FALSE)*IF(S169="YES",1,0)))*VLOOKUP($H169,LISTS!$G$2:$H$10,2,FALSE)</f>
        <v>0</v>
      </c>
      <c r="AF169" s="13">
        <f>(IF($K169="No",0,VLOOKUP(AF$3,LISTS!$M$2:$N$21,2,FALSE)*IF(T169="YES",1,0)))*VLOOKUP($H169,LISTS!$G$2:$H$10,2,FALSE)</f>
        <v>0</v>
      </c>
      <c r="AG169" s="13">
        <f>(IF($K169="No",0,VLOOKUP(AG$3,LISTS!$M$2:$N$21,2,FALSE)*IF(U169="YES",1,0)))*VLOOKUP($H169,LISTS!$G$2:$H$10,2,FALSE)</f>
        <v>0</v>
      </c>
      <c r="AH169" s="13">
        <f>(IF($K169="No",0,VLOOKUP(AH$3,LISTS!$M$2:$N$21,2,FALSE)*IF(V169="YES",1,0)))*VLOOKUP($H169,LISTS!$G$2:$H$10,2,FALSE)</f>
        <v>0</v>
      </c>
      <c r="AI169" s="29">
        <f t="shared" si="23"/>
        <v>8</v>
      </c>
    </row>
    <row r="170" spans="1:35" x14ac:dyDescent="0.25">
      <c r="A170" s="3">
        <f t="shared" si="19"/>
        <v>2023</v>
      </c>
      <c r="B170" s="11">
        <f t="shared" si="20"/>
        <v>6</v>
      </c>
      <c r="C170" s="11" t="str">
        <f>VLOOKUP($B170,'FIXTURES INPUT'!$A$4:$H$41,2,FALSE)</f>
        <v>Wk06</v>
      </c>
      <c r="D170" s="13" t="str">
        <f>VLOOKUP($B170,'FIXTURES INPUT'!$A$4:$H$41,3,FALSE)</f>
        <v>Sun</v>
      </c>
      <c r="E170" s="14">
        <f>VLOOKUP($B170,'FIXTURES INPUT'!$A$4:$H$41,4,FALSE)</f>
        <v>45067</v>
      </c>
      <c r="F170" s="4" t="str">
        <f>VLOOKUP($B170,'FIXTURES INPUT'!$A$4:$H$41,6,FALSE)</f>
        <v>Little Easton</v>
      </c>
      <c r="G170" s="13" t="str">
        <f>VLOOKUP($B170,'FIXTURES INPUT'!$A$4:$H$41,7,FALSE)</f>
        <v>Away</v>
      </c>
      <c r="H170" s="13" t="str">
        <f>VLOOKUP($B170,'FIXTURES INPUT'!$A$4:$H$41,8,FALSE)</f>
        <v>Standard</v>
      </c>
      <c r="I170" s="13">
        <f t="shared" si="22"/>
        <v>22</v>
      </c>
      <c r="J170" s="4" t="s">
        <v>170</v>
      </c>
      <c r="K170" s="32" t="s">
        <v>29</v>
      </c>
      <c r="L170" s="25">
        <v>0</v>
      </c>
      <c r="M170" s="25">
        <v>0</v>
      </c>
      <c r="N170" s="25">
        <v>0</v>
      </c>
      <c r="O170" s="25">
        <v>0</v>
      </c>
      <c r="P170" s="25"/>
      <c r="Q170" s="25" t="s">
        <v>30</v>
      </c>
      <c r="R170" s="25" t="s">
        <v>30</v>
      </c>
      <c r="S170" s="25" t="s">
        <v>30</v>
      </c>
      <c r="T170" s="25" t="s">
        <v>30</v>
      </c>
      <c r="U170" s="25" t="s">
        <v>30</v>
      </c>
      <c r="V170" s="25"/>
      <c r="X170" s="13">
        <f>(IF($K170="No",0,VLOOKUP(X$3,LISTS!$M$2:$N$21,2,FALSE)*L170))*VLOOKUP($H170,LISTS!$G$2:$H$10,2,FALSE)</f>
        <v>0</v>
      </c>
      <c r="Y170" s="13">
        <f>(IF($K170="No",0,VLOOKUP(Y$3,LISTS!$M$2:$N$21,2,FALSE)*M170))*VLOOKUP($H170,LISTS!$G$2:$H$10,2,FALSE)</f>
        <v>0</v>
      </c>
      <c r="Z170" s="13">
        <f>(IF($K170="No",0,VLOOKUP(Z$3,LISTS!$M$2:$N$21,2,FALSE)*N170))*VLOOKUP($H170,LISTS!$G$2:$H$10,2,FALSE)</f>
        <v>0</v>
      </c>
      <c r="AA170" s="13">
        <f>(IF($K170="No",0,VLOOKUP(AA$3,LISTS!$M$2:$N$21,2,FALSE)*O170))*VLOOKUP($H170,LISTS!$G$2:$H$10,2,FALSE)</f>
        <v>0</v>
      </c>
      <c r="AB170" s="13">
        <f>(IF($K170="No",0,VLOOKUP(AB$3,LISTS!$M$2:$N$21,2,FALSE)*P170))*VLOOKUP($H170,LISTS!$G$2:$H$10,2,FALSE)</f>
        <v>0</v>
      </c>
      <c r="AC170" s="13">
        <f>(IF($K170="No",0,VLOOKUP(AC$3,LISTS!$M$2:$N$21,2,FALSE)*IF(Q170="YES",1,0)))*VLOOKUP($H170,LISTS!$G$2:$H$10,2,FALSE)</f>
        <v>0</v>
      </c>
      <c r="AD170" s="13">
        <f>(IF($K170="No",0,VLOOKUP(AD$3,LISTS!$M$2:$N$21,2,FALSE)*IF(R170="YES",1,0)))*VLOOKUP($H170,LISTS!$G$2:$H$10,2,FALSE)</f>
        <v>0</v>
      </c>
      <c r="AE170" s="13">
        <f>(IF($K170="No",0,VLOOKUP(AE$3,LISTS!$M$2:$N$21,2,FALSE)*IF(S170="YES",1,0)))*VLOOKUP($H170,LISTS!$G$2:$H$10,2,FALSE)</f>
        <v>0</v>
      </c>
      <c r="AF170" s="13">
        <f>(IF($K170="No",0,VLOOKUP(AF$3,LISTS!$M$2:$N$21,2,FALSE)*IF(T170="YES",1,0)))*VLOOKUP($H170,LISTS!$G$2:$H$10,2,FALSE)</f>
        <v>0</v>
      </c>
      <c r="AG170" s="13">
        <f>(IF($K170="No",0,VLOOKUP(AG$3,LISTS!$M$2:$N$21,2,FALSE)*IF(U170="YES",1,0)))*VLOOKUP($H170,LISTS!$G$2:$H$10,2,FALSE)</f>
        <v>0</v>
      </c>
      <c r="AH170" s="13">
        <f>(IF($K170="No",0,VLOOKUP(AH$3,LISTS!$M$2:$N$21,2,FALSE)*IF(V170="YES",1,0)))*VLOOKUP($H170,LISTS!$G$2:$H$10,2,FALSE)</f>
        <v>0</v>
      </c>
      <c r="AI170" s="29">
        <f t="shared" si="23"/>
        <v>0</v>
      </c>
    </row>
    <row r="171" spans="1:35" x14ac:dyDescent="0.25">
      <c r="A171" s="3">
        <f t="shared" si="19"/>
        <v>2023</v>
      </c>
      <c r="B171" s="11">
        <f t="shared" si="20"/>
        <v>6</v>
      </c>
      <c r="C171" s="11" t="str">
        <f>VLOOKUP($B171,'FIXTURES INPUT'!$A$4:$H$41,2,FALSE)</f>
        <v>Wk06</v>
      </c>
      <c r="D171" s="13" t="str">
        <f>VLOOKUP($B171,'FIXTURES INPUT'!$A$4:$H$41,3,FALSE)</f>
        <v>Sun</v>
      </c>
      <c r="E171" s="14">
        <f>VLOOKUP($B171,'FIXTURES INPUT'!$A$4:$H$41,4,FALSE)</f>
        <v>45067</v>
      </c>
      <c r="F171" s="4" t="str">
        <f>VLOOKUP($B171,'FIXTURES INPUT'!$A$4:$H$41,6,FALSE)</f>
        <v>Little Easton</v>
      </c>
      <c r="G171" s="13" t="str">
        <f>VLOOKUP($B171,'FIXTURES INPUT'!$A$4:$H$41,7,FALSE)</f>
        <v>Away</v>
      </c>
      <c r="H171" s="13" t="str">
        <f>VLOOKUP($B171,'FIXTURES INPUT'!$A$4:$H$41,8,FALSE)</f>
        <v>Standard</v>
      </c>
      <c r="I171" s="13">
        <f t="shared" si="22"/>
        <v>23</v>
      </c>
      <c r="J171" s="4" t="str">
        <f>VLOOKUP($I171,LISTS!$A$2:$B$39,2,FALSE)</f>
        <v>Additional 5</v>
      </c>
      <c r="K171" s="32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X171" s="13">
        <f>(IF($K171="No",0,VLOOKUP(X$3,LISTS!$M$2:$N$21,2,FALSE)*L171))*VLOOKUP($H171,LISTS!$G$2:$H$10,2,FALSE)</f>
        <v>0</v>
      </c>
      <c r="Y171" s="13">
        <f>(IF($K171="No",0,VLOOKUP(Y$3,LISTS!$M$2:$N$21,2,FALSE)*M171))*VLOOKUP($H171,LISTS!$G$2:$H$10,2,FALSE)</f>
        <v>0</v>
      </c>
      <c r="Z171" s="13">
        <f>(IF($K171="No",0,VLOOKUP(Z$3,LISTS!$M$2:$N$21,2,FALSE)*N171))*VLOOKUP($H171,LISTS!$G$2:$H$10,2,FALSE)</f>
        <v>0</v>
      </c>
      <c r="AA171" s="13">
        <f>(IF($K171="No",0,VLOOKUP(AA$3,LISTS!$M$2:$N$21,2,FALSE)*O171))*VLOOKUP($H171,LISTS!$G$2:$H$10,2,FALSE)</f>
        <v>0</v>
      </c>
      <c r="AB171" s="13">
        <f>(IF($K171="No",0,VLOOKUP(AB$3,LISTS!$M$2:$N$21,2,FALSE)*P171))*VLOOKUP($H171,LISTS!$G$2:$H$10,2,FALSE)</f>
        <v>0</v>
      </c>
      <c r="AC171" s="13">
        <f>(IF($K171="No",0,VLOOKUP(AC$3,LISTS!$M$2:$N$21,2,FALSE)*IF(Q171="YES",1,0)))*VLOOKUP($H171,LISTS!$G$2:$H$10,2,FALSE)</f>
        <v>0</v>
      </c>
      <c r="AD171" s="13">
        <f>(IF($K171="No",0,VLOOKUP(AD$3,LISTS!$M$2:$N$21,2,FALSE)*IF(R171="YES",1,0)))*VLOOKUP($H171,LISTS!$G$2:$H$10,2,FALSE)</f>
        <v>0</v>
      </c>
      <c r="AE171" s="13">
        <f>(IF($K171="No",0,VLOOKUP(AE$3,LISTS!$M$2:$N$21,2,FALSE)*IF(S171="YES",1,0)))*VLOOKUP($H171,LISTS!$G$2:$H$10,2,FALSE)</f>
        <v>0</v>
      </c>
      <c r="AF171" s="13">
        <f>(IF($K171="No",0,VLOOKUP(AF$3,LISTS!$M$2:$N$21,2,FALSE)*IF(T171="YES",1,0)))*VLOOKUP($H171,LISTS!$G$2:$H$10,2,FALSE)</f>
        <v>0</v>
      </c>
      <c r="AG171" s="13">
        <f>(IF($K171="No",0,VLOOKUP(AG$3,LISTS!$M$2:$N$21,2,FALSE)*IF(U171="YES",1,0)))*VLOOKUP($H171,LISTS!$G$2:$H$10,2,FALSE)</f>
        <v>0</v>
      </c>
      <c r="AH171" s="13">
        <f>(IF($K171="No",0,VLOOKUP(AH$3,LISTS!$M$2:$N$21,2,FALSE)*IF(V171="YES",1,0)))*VLOOKUP($H171,LISTS!$G$2:$H$10,2,FALSE)</f>
        <v>0</v>
      </c>
      <c r="AI171" s="29">
        <f t="shared" si="23"/>
        <v>0</v>
      </c>
    </row>
    <row r="172" spans="1:35" x14ac:dyDescent="0.25">
      <c r="A172" s="3">
        <f t="shared" si="19"/>
        <v>2023</v>
      </c>
      <c r="B172" s="11">
        <f t="shared" si="20"/>
        <v>6</v>
      </c>
      <c r="C172" s="11" t="str">
        <f>VLOOKUP($B172,'FIXTURES INPUT'!$A$4:$H$41,2,FALSE)</f>
        <v>Wk06</v>
      </c>
      <c r="D172" s="13" t="str">
        <f>VLOOKUP($B172,'FIXTURES INPUT'!$A$4:$H$41,3,FALSE)</f>
        <v>Sun</v>
      </c>
      <c r="E172" s="14">
        <f>VLOOKUP($B172,'FIXTURES INPUT'!$A$4:$H$41,4,FALSE)</f>
        <v>45067</v>
      </c>
      <c r="F172" s="4" t="str">
        <f>VLOOKUP($B172,'FIXTURES INPUT'!$A$4:$H$41,6,FALSE)</f>
        <v>Little Easton</v>
      </c>
      <c r="G172" s="13" t="str">
        <f>VLOOKUP($B172,'FIXTURES INPUT'!$A$4:$H$41,7,FALSE)</f>
        <v>Away</v>
      </c>
      <c r="H172" s="13" t="str">
        <f>VLOOKUP($B172,'FIXTURES INPUT'!$A$4:$H$41,8,FALSE)</f>
        <v>Standard</v>
      </c>
      <c r="I172" s="13">
        <f t="shared" si="22"/>
        <v>24</v>
      </c>
      <c r="J172" s="4" t="str">
        <f>VLOOKUP($I172,LISTS!$A$2:$B$39,2,FALSE)</f>
        <v>Additional 6</v>
      </c>
      <c r="K172" s="32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X172" s="13">
        <f>(IF($K172="No",0,VLOOKUP(X$3,LISTS!$M$2:$N$21,2,FALSE)*L172))*VLOOKUP($H172,LISTS!$G$2:$H$10,2,FALSE)</f>
        <v>0</v>
      </c>
      <c r="Y172" s="13">
        <f>(IF($K172="No",0,VLOOKUP(Y$3,LISTS!$M$2:$N$21,2,FALSE)*M172))*VLOOKUP($H172,LISTS!$G$2:$H$10,2,FALSE)</f>
        <v>0</v>
      </c>
      <c r="Z172" s="13">
        <f>(IF($K172="No",0,VLOOKUP(Z$3,LISTS!$M$2:$N$21,2,FALSE)*N172))*VLOOKUP($H172,LISTS!$G$2:$H$10,2,FALSE)</f>
        <v>0</v>
      </c>
      <c r="AA172" s="13">
        <f>(IF($K172="No",0,VLOOKUP(AA$3,LISTS!$M$2:$N$21,2,FALSE)*O172))*VLOOKUP($H172,LISTS!$G$2:$H$10,2,FALSE)</f>
        <v>0</v>
      </c>
      <c r="AB172" s="13">
        <f>(IF($K172="No",0,VLOOKUP(AB$3,LISTS!$M$2:$N$21,2,FALSE)*P172))*VLOOKUP($H172,LISTS!$G$2:$H$10,2,FALSE)</f>
        <v>0</v>
      </c>
      <c r="AC172" s="13">
        <f>(IF($K172="No",0,VLOOKUP(AC$3,LISTS!$M$2:$N$21,2,FALSE)*IF(Q172="YES",1,0)))*VLOOKUP($H172,LISTS!$G$2:$H$10,2,FALSE)</f>
        <v>0</v>
      </c>
      <c r="AD172" s="13">
        <f>(IF($K172="No",0,VLOOKUP(AD$3,LISTS!$M$2:$N$21,2,FALSE)*IF(R172="YES",1,0)))*VLOOKUP($H172,LISTS!$G$2:$H$10,2,FALSE)</f>
        <v>0</v>
      </c>
      <c r="AE172" s="13">
        <f>(IF($K172="No",0,VLOOKUP(AE$3,LISTS!$M$2:$N$21,2,FALSE)*IF(S172="YES",1,0)))*VLOOKUP($H172,LISTS!$G$2:$H$10,2,FALSE)</f>
        <v>0</v>
      </c>
      <c r="AF172" s="13">
        <f>(IF($K172="No",0,VLOOKUP(AF$3,LISTS!$M$2:$N$21,2,FALSE)*IF(T172="YES",1,0)))*VLOOKUP($H172,LISTS!$G$2:$H$10,2,FALSE)</f>
        <v>0</v>
      </c>
      <c r="AG172" s="13">
        <f>(IF($K172="No",0,VLOOKUP(AG$3,LISTS!$M$2:$N$21,2,FALSE)*IF(U172="YES",1,0)))*VLOOKUP($H172,LISTS!$G$2:$H$10,2,FALSE)</f>
        <v>0</v>
      </c>
      <c r="AH172" s="13">
        <f>(IF($K172="No",0,VLOOKUP(AH$3,LISTS!$M$2:$N$21,2,FALSE)*IF(V172="YES",1,0)))*VLOOKUP($H172,LISTS!$G$2:$H$10,2,FALSE)</f>
        <v>0</v>
      </c>
      <c r="AI172" s="29">
        <f t="shared" si="23"/>
        <v>0</v>
      </c>
    </row>
    <row r="173" spans="1:35" x14ac:dyDescent="0.25">
      <c r="A173" s="3">
        <f t="shared" si="19"/>
        <v>2023</v>
      </c>
      <c r="B173" s="11">
        <f t="shared" si="20"/>
        <v>6</v>
      </c>
      <c r="C173" s="11" t="str">
        <f>VLOOKUP($B173,'FIXTURES INPUT'!$A$4:$H$41,2,FALSE)</f>
        <v>Wk06</v>
      </c>
      <c r="D173" s="13" t="str">
        <f>VLOOKUP($B173,'FIXTURES INPUT'!$A$4:$H$41,3,FALSE)</f>
        <v>Sun</v>
      </c>
      <c r="E173" s="14">
        <f>VLOOKUP($B173,'FIXTURES INPUT'!$A$4:$H$41,4,FALSE)</f>
        <v>45067</v>
      </c>
      <c r="F173" s="4" t="str">
        <f>VLOOKUP($B173,'FIXTURES INPUT'!$A$4:$H$41,6,FALSE)</f>
        <v>Little Easton</v>
      </c>
      <c r="G173" s="13" t="str">
        <f>VLOOKUP($B173,'FIXTURES INPUT'!$A$4:$H$41,7,FALSE)</f>
        <v>Away</v>
      </c>
      <c r="H173" s="13" t="str">
        <f>VLOOKUP($B173,'FIXTURES INPUT'!$A$4:$H$41,8,FALSE)</f>
        <v>Standard</v>
      </c>
      <c r="I173" s="13">
        <f t="shared" si="22"/>
        <v>25</v>
      </c>
      <c r="J173" s="4" t="str">
        <f>VLOOKUP($I173,LISTS!$A$2:$B$39,2,FALSE)</f>
        <v>Additional 7</v>
      </c>
      <c r="K173" s="32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X173" s="13">
        <f>(IF($K173="No",0,VLOOKUP(X$3,LISTS!$M$2:$N$21,2,FALSE)*L173))*VLOOKUP($H173,LISTS!$G$2:$H$10,2,FALSE)</f>
        <v>0</v>
      </c>
      <c r="Y173" s="13">
        <f>(IF($K173="No",0,VLOOKUP(Y$3,LISTS!$M$2:$N$21,2,FALSE)*M173))*VLOOKUP($H173,LISTS!$G$2:$H$10,2,FALSE)</f>
        <v>0</v>
      </c>
      <c r="Z173" s="13">
        <f>(IF($K173="No",0,VLOOKUP(Z$3,LISTS!$M$2:$N$21,2,FALSE)*N173))*VLOOKUP($H173,LISTS!$G$2:$H$10,2,FALSE)</f>
        <v>0</v>
      </c>
      <c r="AA173" s="13">
        <f>(IF($K173="No",0,VLOOKUP(AA$3,LISTS!$M$2:$N$21,2,FALSE)*O173))*VLOOKUP($H173,LISTS!$G$2:$H$10,2,FALSE)</f>
        <v>0</v>
      </c>
      <c r="AB173" s="13">
        <f>(IF($K173="No",0,VLOOKUP(AB$3,LISTS!$M$2:$N$21,2,FALSE)*P173))*VLOOKUP($H173,LISTS!$G$2:$H$10,2,FALSE)</f>
        <v>0</v>
      </c>
      <c r="AC173" s="13">
        <f>(IF($K173="No",0,VLOOKUP(AC$3,LISTS!$M$2:$N$21,2,FALSE)*IF(Q173="YES",1,0)))*VLOOKUP($H173,LISTS!$G$2:$H$10,2,FALSE)</f>
        <v>0</v>
      </c>
      <c r="AD173" s="13">
        <f>(IF($K173="No",0,VLOOKUP(AD$3,LISTS!$M$2:$N$21,2,FALSE)*IF(R173="YES",1,0)))*VLOOKUP($H173,LISTS!$G$2:$H$10,2,FALSE)</f>
        <v>0</v>
      </c>
      <c r="AE173" s="13">
        <f>(IF($K173="No",0,VLOOKUP(AE$3,LISTS!$M$2:$N$21,2,FALSE)*IF(S173="YES",1,0)))*VLOOKUP($H173,LISTS!$G$2:$H$10,2,FALSE)</f>
        <v>0</v>
      </c>
      <c r="AF173" s="13">
        <f>(IF($K173="No",0,VLOOKUP(AF$3,LISTS!$M$2:$N$21,2,FALSE)*IF(T173="YES",1,0)))*VLOOKUP($H173,LISTS!$G$2:$H$10,2,FALSE)</f>
        <v>0</v>
      </c>
      <c r="AG173" s="13">
        <f>(IF($K173="No",0,VLOOKUP(AG$3,LISTS!$M$2:$N$21,2,FALSE)*IF(U173="YES",1,0)))*VLOOKUP($H173,LISTS!$G$2:$H$10,2,FALSE)</f>
        <v>0</v>
      </c>
      <c r="AH173" s="13">
        <f>(IF($K173="No",0,VLOOKUP(AH$3,LISTS!$M$2:$N$21,2,FALSE)*IF(V173="YES",1,0)))*VLOOKUP($H173,LISTS!$G$2:$H$10,2,FALSE)</f>
        <v>0</v>
      </c>
      <c r="AI173" s="29">
        <f t="shared" si="23"/>
        <v>0</v>
      </c>
    </row>
    <row r="174" spans="1:35" x14ac:dyDescent="0.25">
      <c r="A174" s="3">
        <f t="shared" si="19"/>
        <v>2023</v>
      </c>
      <c r="B174" s="11">
        <f t="shared" si="20"/>
        <v>6</v>
      </c>
      <c r="C174" s="11" t="str">
        <f>VLOOKUP($B174,'FIXTURES INPUT'!$A$4:$H$41,2,FALSE)</f>
        <v>Wk06</v>
      </c>
      <c r="D174" s="13" t="str">
        <f>VLOOKUP($B174,'FIXTURES INPUT'!$A$4:$H$41,3,FALSE)</f>
        <v>Sun</v>
      </c>
      <c r="E174" s="14">
        <f>VLOOKUP($B174,'FIXTURES INPUT'!$A$4:$H$41,4,FALSE)</f>
        <v>45067</v>
      </c>
      <c r="F174" s="4" t="str">
        <f>VLOOKUP($B174,'FIXTURES INPUT'!$A$4:$H$41,6,FALSE)</f>
        <v>Little Easton</v>
      </c>
      <c r="G174" s="13" t="str">
        <f>VLOOKUP($B174,'FIXTURES INPUT'!$A$4:$H$41,7,FALSE)</f>
        <v>Away</v>
      </c>
      <c r="H174" s="13" t="str">
        <f>VLOOKUP($B174,'FIXTURES INPUT'!$A$4:$H$41,8,FALSE)</f>
        <v>Standard</v>
      </c>
      <c r="I174" s="13">
        <f t="shared" si="22"/>
        <v>26</v>
      </c>
      <c r="J174" s="4" t="str">
        <f>VLOOKUP($I174,LISTS!$A$2:$B$39,2,FALSE)</f>
        <v>Additional 8</v>
      </c>
      <c r="K174" s="32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X174" s="13">
        <f>(IF($K174="No",0,VLOOKUP(X$3,LISTS!$M$2:$N$21,2,FALSE)*L174))*VLOOKUP($H174,LISTS!$G$2:$H$10,2,FALSE)</f>
        <v>0</v>
      </c>
      <c r="Y174" s="13">
        <f>(IF($K174="No",0,VLOOKUP(Y$3,LISTS!$M$2:$N$21,2,FALSE)*M174))*VLOOKUP($H174,LISTS!$G$2:$H$10,2,FALSE)</f>
        <v>0</v>
      </c>
      <c r="Z174" s="13">
        <f>(IF($K174="No",0,VLOOKUP(Z$3,LISTS!$M$2:$N$21,2,FALSE)*N174))*VLOOKUP($H174,LISTS!$G$2:$H$10,2,FALSE)</f>
        <v>0</v>
      </c>
      <c r="AA174" s="13">
        <f>(IF($K174="No",0,VLOOKUP(AA$3,LISTS!$M$2:$N$21,2,FALSE)*O174))*VLOOKUP($H174,LISTS!$G$2:$H$10,2,FALSE)</f>
        <v>0</v>
      </c>
      <c r="AB174" s="13">
        <f>(IF($K174="No",0,VLOOKUP(AB$3,LISTS!$M$2:$N$21,2,FALSE)*P174))*VLOOKUP($H174,LISTS!$G$2:$H$10,2,FALSE)</f>
        <v>0</v>
      </c>
      <c r="AC174" s="13">
        <f>(IF($K174="No",0,VLOOKUP(AC$3,LISTS!$M$2:$N$21,2,FALSE)*IF(Q174="YES",1,0)))*VLOOKUP($H174,LISTS!$G$2:$H$10,2,FALSE)</f>
        <v>0</v>
      </c>
      <c r="AD174" s="13">
        <f>(IF($K174="No",0,VLOOKUP(AD$3,LISTS!$M$2:$N$21,2,FALSE)*IF(R174="YES",1,0)))*VLOOKUP($H174,LISTS!$G$2:$H$10,2,FALSE)</f>
        <v>0</v>
      </c>
      <c r="AE174" s="13">
        <f>(IF($K174="No",0,VLOOKUP(AE$3,LISTS!$M$2:$N$21,2,FALSE)*IF(S174="YES",1,0)))*VLOOKUP($H174,LISTS!$G$2:$H$10,2,FALSE)</f>
        <v>0</v>
      </c>
      <c r="AF174" s="13">
        <f>(IF($K174="No",0,VLOOKUP(AF$3,LISTS!$M$2:$N$21,2,FALSE)*IF(T174="YES",1,0)))*VLOOKUP($H174,LISTS!$G$2:$H$10,2,FALSE)</f>
        <v>0</v>
      </c>
      <c r="AG174" s="13">
        <f>(IF($K174="No",0,VLOOKUP(AG$3,LISTS!$M$2:$N$21,2,FALSE)*IF(U174="YES",1,0)))*VLOOKUP($H174,LISTS!$G$2:$H$10,2,FALSE)</f>
        <v>0</v>
      </c>
      <c r="AH174" s="13">
        <f>(IF($K174="No",0,VLOOKUP(AH$3,LISTS!$M$2:$N$21,2,FALSE)*IF(V174="YES",1,0)))*VLOOKUP($H174,LISTS!$G$2:$H$10,2,FALSE)</f>
        <v>0</v>
      </c>
      <c r="AI174" s="29">
        <f t="shared" si="23"/>
        <v>0</v>
      </c>
    </row>
    <row r="175" spans="1:35" x14ac:dyDescent="0.25">
      <c r="A175" s="3">
        <f t="shared" si="19"/>
        <v>2023</v>
      </c>
      <c r="B175" s="11">
        <f t="shared" si="20"/>
        <v>6</v>
      </c>
      <c r="C175" s="11" t="str">
        <f>VLOOKUP($B175,'FIXTURES INPUT'!$A$4:$H$41,2,FALSE)</f>
        <v>Wk06</v>
      </c>
      <c r="D175" s="13" t="str">
        <f>VLOOKUP($B175,'FIXTURES INPUT'!$A$4:$H$41,3,FALSE)</f>
        <v>Sun</v>
      </c>
      <c r="E175" s="14">
        <f>VLOOKUP($B175,'FIXTURES INPUT'!$A$4:$H$41,4,FALSE)</f>
        <v>45067</v>
      </c>
      <c r="F175" s="4" t="str">
        <f>VLOOKUP($B175,'FIXTURES INPUT'!$A$4:$H$41,6,FALSE)</f>
        <v>Little Easton</v>
      </c>
      <c r="G175" s="13" t="str">
        <f>VLOOKUP($B175,'FIXTURES INPUT'!$A$4:$H$41,7,FALSE)</f>
        <v>Away</v>
      </c>
      <c r="H175" s="13" t="str">
        <f>VLOOKUP($B175,'FIXTURES INPUT'!$A$4:$H$41,8,FALSE)</f>
        <v>Standard</v>
      </c>
      <c r="I175" s="13">
        <f t="shared" si="22"/>
        <v>27</v>
      </c>
      <c r="J175" s="4" t="str">
        <f>VLOOKUP($I175,LISTS!$A$2:$B$39,2,FALSE)</f>
        <v>Additional 9</v>
      </c>
      <c r="K175" s="32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X175" s="13">
        <f>(IF($K175="No",0,VLOOKUP(X$3,LISTS!$M$2:$N$21,2,FALSE)*L175))*VLOOKUP($H175,LISTS!$G$2:$H$10,2,FALSE)</f>
        <v>0</v>
      </c>
      <c r="Y175" s="13">
        <f>(IF($K175="No",0,VLOOKUP(Y$3,LISTS!$M$2:$N$21,2,FALSE)*M175))*VLOOKUP($H175,LISTS!$G$2:$H$10,2,FALSE)</f>
        <v>0</v>
      </c>
      <c r="Z175" s="13">
        <f>(IF($K175="No",0,VLOOKUP(Z$3,LISTS!$M$2:$N$21,2,FALSE)*N175))*VLOOKUP($H175,LISTS!$G$2:$H$10,2,FALSE)</f>
        <v>0</v>
      </c>
      <c r="AA175" s="13">
        <f>(IF($K175="No",0,VLOOKUP(AA$3,LISTS!$M$2:$N$21,2,FALSE)*O175))*VLOOKUP($H175,LISTS!$G$2:$H$10,2,FALSE)</f>
        <v>0</v>
      </c>
      <c r="AB175" s="13">
        <f>(IF($K175="No",0,VLOOKUP(AB$3,LISTS!$M$2:$N$21,2,FALSE)*P175))*VLOOKUP($H175,LISTS!$G$2:$H$10,2,FALSE)</f>
        <v>0</v>
      </c>
      <c r="AC175" s="13">
        <f>(IF($K175="No",0,VLOOKUP(AC$3,LISTS!$M$2:$N$21,2,FALSE)*IF(Q175="YES",1,0)))*VLOOKUP($H175,LISTS!$G$2:$H$10,2,FALSE)</f>
        <v>0</v>
      </c>
      <c r="AD175" s="13">
        <f>(IF($K175="No",0,VLOOKUP(AD$3,LISTS!$M$2:$N$21,2,FALSE)*IF(R175="YES",1,0)))*VLOOKUP($H175,LISTS!$G$2:$H$10,2,FALSE)</f>
        <v>0</v>
      </c>
      <c r="AE175" s="13">
        <f>(IF($K175="No",0,VLOOKUP(AE$3,LISTS!$M$2:$N$21,2,FALSE)*IF(S175="YES",1,0)))*VLOOKUP($H175,LISTS!$G$2:$H$10,2,FALSE)</f>
        <v>0</v>
      </c>
      <c r="AF175" s="13">
        <f>(IF($K175="No",0,VLOOKUP(AF$3,LISTS!$M$2:$N$21,2,FALSE)*IF(T175="YES",1,0)))*VLOOKUP($H175,LISTS!$G$2:$H$10,2,FALSE)</f>
        <v>0</v>
      </c>
      <c r="AG175" s="13">
        <f>(IF($K175="No",0,VLOOKUP(AG$3,LISTS!$M$2:$N$21,2,FALSE)*IF(U175="YES",1,0)))*VLOOKUP($H175,LISTS!$G$2:$H$10,2,FALSE)</f>
        <v>0</v>
      </c>
      <c r="AH175" s="13">
        <f>(IF($K175="No",0,VLOOKUP(AH$3,LISTS!$M$2:$N$21,2,FALSE)*IF(V175="YES",1,0)))*VLOOKUP($H175,LISTS!$G$2:$H$10,2,FALSE)</f>
        <v>0</v>
      </c>
      <c r="AI175" s="29">
        <f t="shared" si="23"/>
        <v>0</v>
      </c>
    </row>
    <row r="176" spans="1:35" x14ac:dyDescent="0.25">
      <c r="A176" s="3">
        <f t="shared" si="19"/>
        <v>2023</v>
      </c>
      <c r="B176" s="11">
        <f t="shared" si="20"/>
        <v>6</v>
      </c>
      <c r="C176" s="11" t="str">
        <f>VLOOKUP($B176,'FIXTURES INPUT'!$A$4:$H$41,2,FALSE)</f>
        <v>Wk06</v>
      </c>
      <c r="D176" s="13" t="str">
        <f>VLOOKUP($B176,'FIXTURES INPUT'!$A$4:$H$41,3,FALSE)</f>
        <v>Sun</v>
      </c>
      <c r="E176" s="14">
        <f>VLOOKUP($B176,'FIXTURES INPUT'!$A$4:$H$41,4,FALSE)</f>
        <v>45067</v>
      </c>
      <c r="F176" s="4" t="str">
        <f>VLOOKUP($B176,'FIXTURES INPUT'!$A$4:$H$41,6,FALSE)</f>
        <v>Little Easton</v>
      </c>
      <c r="G176" s="13" t="str">
        <f>VLOOKUP($B176,'FIXTURES INPUT'!$A$4:$H$41,7,FALSE)</f>
        <v>Away</v>
      </c>
      <c r="H176" s="13" t="str">
        <f>VLOOKUP($B176,'FIXTURES INPUT'!$A$4:$H$41,8,FALSE)</f>
        <v>Standard</v>
      </c>
      <c r="I176" s="13">
        <f t="shared" si="22"/>
        <v>28</v>
      </c>
      <c r="J176" s="4" t="str">
        <f>VLOOKUP($I176,LISTS!$A$2:$B$39,2,FALSE)</f>
        <v>Additional 10</v>
      </c>
      <c r="K176" s="32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X176" s="13">
        <f>(IF($K176="No",0,VLOOKUP(X$3,LISTS!$M$2:$N$21,2,FALSE)*L176))*VLOOKUP($H176,LISTS!$G$2:$H$10,2,FALSE)</f>
        <v>0</v>
      </c>
      <c r="Y176" s="13">
        <f>(IF($K176="No",0,VLOOKUP(Y$3,LISTS!$M$2:$N$21,2,FALSE)*M176))*VLOOKUP($H176,LISTS!$G$2:$H$10,2,FALSE)</f>
        <v>0</v>
      </c>
      <c r="Z176" s="13">
        <f>(IF($K176="No",0,VLOOKUP(Z$3,LISTS!$M$2:$N$21,2,FALSE)*N176))*VLOOKUP($H176,LISTS!$G$2:$H$10,2,FALSE)</f>
        <v>0</v>
      </c>
      <c r="AA176" s="13">
        <f>(IF($K176="No",0,VLOOKUP(AA$3,LISTS!$M$2:$N$21,2,FALSE)*O176))*VLOOKUP($H176,LISTS!$G$2:$H$10,2,FALSE)</f>
        <v>0</v>
      </c>
      <c r="AB176" s="13">
        <f>(IF($K176="No",0,VLOOKUP(AB$3,LISTS!$M$2:$N$21,2,FALSE)*P176))*VLOOKUP($H176,LISTS!$G$2:$H$10,2,FALSE)</f>
        <v>0</v>
      </c>
      <c r="AC176" s="13">
        <f>(IF($K176="No",0,VLOOKUP(AC$3,LISTS!$M$2:$N$21,2,FALSE)*IF(Q176="YES",1,0)))*VLOOKUP($H176,LISTS!$G$2:$H$10,2,FALSE)</f>
        <v>0</v>
      </c>
      <c r="AD176" s="13">
        <f>(IF($K176="No",0,VLOOKUP(AD$3,LISTS!$M$2:$N$21,2,FALSE)*IF(R176="YES",1,0)))*VLOOKUP($H176,LISTS!$G$2:$H$10,2,FALSE)</f>
        <v>0</v>
      </c>
      <c r="AE176" s="13">
        <f>(IF($K176="No",0,VLOOKUP(AE$3,LISTS!$M$2:$N$21,2,FALSE)*IF(S176="YES",1,0)))*VLOOKUP($H176,LISTS!$G$2:$H$10,2,FALSE)</f>
        <v>0</v>
      </c>
      <c r="AF176" s="13">
        <f>(IF($K176="No",0,VLOOKUP(AF$3,LISTS!$M$2:$N$21,2,FALSE)*IF(T176="YES",1,0)))*VLOOKUP($H176,LISTS!$G$2:$H$10,2,FALSE)</f>
        <v>0</v>
      </c>
      <c r="AG176" s="13">
        <f>(IF($K176="No",0,VLOOKUP(AG$3,LISTS!$M$2:$N$21,2,FALSE)*IF(U176="YES",1,0)))*VLOOKUP($H176,LISTS!$G$2:$H$10,2,FALSE)</f>
        <v>0</v>
      </c>
      <c r="AH176" s="13">
        <f>(IF($K176="No",0,VLOOKUP(AH$3,LISTS!$M$2:$N$21,2,FALSE)*IF(V176="YES",1,0)))*VLOOKUP($H176,LISTS!$G$2:$H$10,2,FALSE)</f>
        <v>0</v>
      </c>
      <c r="AI176" s="29">
        <f t="shared" si="23"/>
        <v>0</v>
      </c>
    </row>
    <row r="177" spans="1:35" ht="15.75" thickBot="1" x14ac:dyDescent="0.3">
      <c r="A177" s="6">
        <f t="shared" si="19"/>
        <v>2023</v>
      </c>
      <c r="B177" s="15">
        <f t="shared" si="20"/>
        <v>6</v>
      </c>
      <c r="C177" s="15" t="str">
        <f>VLOOKUP($B177,'FIXTURES INPUT'!$A$4:$H$41,2,FALSE)</f>
        <v>Wk06</v>
      </c>
      <c r="D177" s="15" t="str">
        <f>VLOOKUP($B177,'FIXTURES INPUT'!$A$4:$H$41,3,FALSE)</f>
        <v>Sun</v>
      </c>
      <c r="E177" s="16">
        <f>VLOOKUP($B177,'FIXTURES INPUT'!$A$4:$H$41,4,FALSE)</f>
        <v>45067</v>
      </c>
      <c r="F177" s="6" t="str">
        <f>VLOOKUP($B177,'FIXTURES INPUT'!$A$4:$H$41,6,FALSE)</f>
        <v>Little Easton</v>
      </c>
      <c r="G177" s="15" t="str">
        <f>VLOOKUP($B177,'FIXTURES INPUT'!$A$4:$H$41,7,FALSE)</f>
        <v>Away</v>
      </c>
      <c r="H177" s="15" t="str">
        <f>VLOOKUP($B177,'FIXTURES INPUT'!$A$4:$H$41,8,FALSE)</f>
        <v>Standard</v>
      </c>
      <c r="I177" s="15">
        <f t="shared" si="22"/>
        <v>29</v>
      </c>
      <c r="J177" s="6" t="str">
        <f>VLOOKUP($I177,LISTS!$A$2:$B$39,2,FALSE)</f>
        <v>Additional 11</v>
      </c>
      <c r="K177" s="33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X177" s="15">
        <f>(IF($K177="No",0,VLOOKUP(X$3,LISTS!$M$2:$N$21,2,FALSE)*L177))*VLOOKUP($H177,LISTS!$G$2:$H$10,2,FALSE)</f>
        <v>0</v>
      </c>
      <c r="Y177" s="15">
        <f>(IF($K177="No",0,VLOOKUP(Y$3,LISTS!$M$2:$N$21,2,FALSE)*M177))*VLOOKUP($H177,LISTS!$G$2:$H$10,2,FALSE)</f>
        <v>0</v>
      </c>
      <c r="Z177" s="15">
        <f>(IF($K177="No",0,VLOOKUP(Z$3,LISTS!$M$2:$N$21,2,FALSE)*N177))*VLOOKUP($H177,LISTS!$G$2:$H$10,2,FALSE)</f>
        <v>0</v>
      </c>
      <c r="AA177" s="15">
        <f>(IF($K177="No",0,VLOOKUP(AA$3,LISTS!$M$2:$N$21,2,FALSE)*O177))*VLOOKUP($H177,LISTS!$G$2:$H$10,2,FALSE)</f>
        <v>0</v>
      </c>
      <c r="AB177" s="15">
        <f>(IF($K177="No",0,VLOOKUP(AB$3,LISTS!$M$2:$N$21,2,FALSE)*P177))*VLOOKUP($H177,LISTS!$G$2:$H$10,2,FALSE)</f>
        <v>0</v>
      </c>
      <c r="AC177" s="15">
        <f>(IF($K177="No",0,VLOOKUP(AC$3,LISTS!$M$2:$N$21,2,FALSE)*IF(Q177="YES",1,0)))*VLOOKUP($H177,LISTS!$G$2:$H$10,2,FALSE)</f>
        <v>0</v>
      </c>
      <c r="AD177" s="15">
        <f>(IF($K177="No",0,VLOOKUP(AD$3,LISTS!$M$2:$N$21,2,FALSE)*IF(R177="YES",1,0)))*VLOOKUP($H177,LISTS!$G$2:$H$10,2,FALSE)</f>
        <v>0</v>
      </c>
      <c r="AE177" s="15">
        <f>(IF($K177="No",0,VLOOKUP(AE$3,LISTS!$M$2:$N$21,2,FALSE)*IF(S177="YES",1,0)))*VLOOKUP($H177,LISTS!$G$2:$H$10,2,FALSE)</f>
        <v>0</v>
      </c>
      <c r="AF177" s="15">
        <f>(IF($K177="No",0,VLOOKUP(AF$3,LISTS!$M$2:$N$21,2,FALSE)*IF(T177="YES",1,0)))*VLOOKUP($H177,LISTS!$G$2:$H$10,2,FALSE)</f>
        <v>0</v>
      </c>
      <c r="AG177" s="15">
        <f>(IF($K177="No",0,VLOOKUP(AG$3,LISTS!$M$2:$N$21,2,FALSE)*IF(U177="YES",1,0)))*VLOOKUP($H177,LISTS!$G$2:$H$10,2,FALSE)</f>
        <v>0</v>
      </c>
      <c r="AH177" s="15">
        <f>(IF($K177="No",0,VLOOKUP(AH$3,LISTS!$M$2:$N$21,2,FALSE)*IF(V177="YES",1,0)))*VLOOKUP($H177,LISTS!$G$2:$H$10,2,FALSE)</f>
        <v>0</v>
      </c>
      <c r="AI177" s="30">
        <f t="shared" si="23"/>
        <v>0</v>
      </c>
    </row>
    <row r="178" spans="1:35" ht="15.75" thickTop="1" x14ac:dyDescent="0.25">
      <c r="A178" s="3">
        <v>2022</v>
      </c>
      <c r="B178" s="11">
        <f t="shared" ref="B178" si="28">B149+1</f>
        <v>7</v>
      </c>
      <c r="C178" s="11" t="str">
        <f>VLOOKUP($B178,'FIXTURES INPUT'!$A$4:$H$41,2,FALSE)</f>
        <v>Wk07</v>
      </c>
      <c r="D178" s="11" t="str">
        <f>VLOOKUP($B178,'FIXTURES INPUT'!$A$4:$H$41,3,FALSE)</f>
        <v>Sun</v>
      </c>
      <c r="E178" s="12">
        <f>VLOOKUP($B178,'FIXTURES INPUT'!$A$4:$H$41,4,FALSE)</f>
        <v>45074</v>
      </c>
      <c r="F178" s="3" t="str">
        <f>VLOOKUP($B178,'FIXTURES INPUT'!$A$4:$H$41,6,FALSE)</f>
        <v>Long Melford</v>
      </c>
      <c r="G178" s="11" t="str">
        <f>VLOOKUP($B178,'FIXTURES INPUT'!$A$4:$H$41,7,FALSE)</f>
        <v>Away</v>
      </c>
      <c r="H178" s="11" t="str">
        <f>VLOOKUP($B178,'FIXTURES INPUT'!$A$4:$H$41,8,FALSE)</f>
        <v>Standard</v>
      </c>
      <c r="I178" s="11">
        <v>1</v>
      </c>
      <c r="J178" s="3" t="str">
        <f>VLOOKUP($I178,LISTS!$A$2:$B$39,2,FALSE)</f>
        <v>Logan</v>
      </c>
      <c r="K178" s="31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X178" s="11">
        <f>(IF($K178="No",0,VLOOKUP(X$3,LISTS!$M$2:$N$21,2,FALSE)*L178))*VLOOKUP($H178,LISTS!$G$2:$H$10,2,FALSE)</f>
        <v>0</v>
      </c>
      <c r="Y178" s="11">
        <f>(IF($K178="No",0,VLOOKUP(Y$3,LISTS!$M$2:$N$21,2,FALSE)*M178))*VLOOKUP($H178,LISTS!$G$2:$H$10,2,FALSE)</f>
        <v>0</v>
      </c>
      <c r="Z178" s="11">
        <f>(IF($K178="No",0,VLOOKUP(Z$3,LISTS!$M$2:$N$21,2,FALSE)*N178))*VLOOKUP($H178,LISTS!$G$2:$H$10,2,FALSE)</f>
        <v>0</v>
      </c>
      <c r="AA178" s="11">
        <f>(IF($K178="No",0,VLOOKUP(AA$3,LISTS!$M$2:$N$21,2,FALSE)*O178))*VLOOKUP($H178,LISTS!$G$2:$H$10,2,FALSE)</f>
        <v>0</v>
      </c>
      <c r="AB178" s="11">
        <f>(IF($K178="No",0,VLOOKUP(AB$3,LISTS!$M$2:$N$21,2,FALSE)*P178))*VLOOKUP($H178,LISTS!$G$2:$H$10,2,FALSE)</f>
        <v>0</v>
      </c>
      <c r="AC178" s="11">
        <f>(IF($K178="No",0,VLOOKUP(AC$3,LISTS!$M$2:$N$21,2,FALSE)*IF(Q178="YES",1,0)))*VLOOKUP($H178,LISTS!$G$2:$H$10,2,FALSE)</f>
        <v>0</v>
      </c>
      <c r="AD178" s="11">
        <f>(IF($K178="No",0,VLOOKUP(AD$3,LISTS!$M$2:$N$21,2,FALSE)*IF(R178="YES",1,0)))*VLOOKUP($H178,LISTS!$G$2:$H$10,2,FALSE)</f>
        <v>0</v>
      </c>
      <c r="AE178" s="11">
        <f>(IF($K178="No",0,VLOOKUP(AE$3,LISTS!$M$2:$N$21,2,FALSE)*IF(S178="YES",1,0)))*VLOOKUP($H178,LISTS!$G$2:$H$10,2,FALSE)</f>
        <v>0</v>
      </c>
      <c r="AF178" s="11">
        <f>(IF($K178="No",0,VLOOKUP(AF$3,LISTS!$M$2:$N$21,2,FALSE)*IF(T178="YES",1,0)))*VLOOKUP($H178,LISTS!$G$2:$H$10,2,FALSE)</f>
        <v>0</v>
      </c>
      <c r="AG178" s="11">
        <f>(IF($K178="No",0,VLOOKUP(AG$3,LISTS!$M$2:$N$21,2,FALSE)*IF(U178="YES",1,0)))*VLOOKUP($H178,LISTS!$G$2:$H$10,2,FALSE)</f>
        <v>0</v>
      </c>
      <c r="AH178" s="11">
        <f>(IF($K178="No",0,VLOOKUP(AH$3,LISTS!$M$2:$N$21,2,FALSE)*IF(V178="YES",1,0)))*VLOOKUP($H178,LISTS!$G$2:$H$10,2,FALSE)</f>
        <v>0</v>
      </c>
      <c r="AI178" s="28">
        <f t="shared" si="23"/>
        <v>0</v>
      </c>
    </row>
    <row r="179" spans="1:35" x14ac:dyDescent="0.25">
      <c r="A179" s="3">
        <f t="shared" ref="A179" si="29">$A$4</f>
        <v>2023</v>
      </c>
      <c r="B179" s="11">
        <f t="shared" ref="B179" si="30">B178</f>
        <v>7</v>
      </c>
      <c r="C179" s="11" t="str">
        <f>VLOOKUP($B179,'FIXTURES INPUT'!$A$4:$H$41,2,FALSE)</f>
        <v>Wk07</v>
      </c>
      <c r="D179" s="13" t="str">
        <f>VLOOKUP($B179,'FIXTURES INPUT'!$A$4:$H$41,3,FALSE)</f>
        <v>Sun</v>
      </c>
      <c r="E179" s="14">
        <f>VLOOKUP($B179,'FIXTURES INPUT'!$A$4:$H$41,4,FALSE)</f>
        <v>45074</v>
      </c>
      <c r="F179" s="4" t="str">
        <f>VLOOKUP($B179,'FIXTURES INPUT'!$A$4:$H$41,6,FALSE)</f>
        <v>Long Melford</v>
      </c>
      <c r="G179" s="13" t="str">
        <f>VLOOKUP($B179,'FIXTURES INPUT'!$A$4:$H$41,7,FALSE)</f>
        <v>Away</v>
      </c>
      <c r="H179" s="13" t="str">
        <f>VLOOKUP($B179,'FIXTURES INPUT'!$A$4:$H$41,8,FALSE)</f>
        <v>Standard</v>
      </c>
      <c r="I179" s="13">
        <v>2</v>
      </c>
      <c r="J179" s="4" t="str">
        <f>VLOOKUP($I179,LISTS!$A$2:$B$39,2,FALSE)</f>
        <v>Tris</v>
      </c>
      <c r="K179" s="32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X179" s="13">
        <f>(IF($K179="No",0,VLOOKUP(X$3,LISTS!$M$2:$N$21,2,FALSE)*L179))*VLOOKUP($H179,LISTS!$G$2:$H$10,2,FALSE)</f>
        <v>0</v>
      </c>
      <c r="Y179" s="13">
        <f>(IF($K179="No",0,VLOOKUP(Y$3,LISTS!$M$2:$N$21,2,FALSE)*M179))*VLOOKUP($H179,LISTS!$G$2:$H$10,2,FALSE)</f>
        <v>0</v>
      </c>
      <c r="Z179" s="13">
        <f>(IF($K179="No",0,VLOOKUP(Z$3,LISTS!$M$2:$N$21,2,FALSE)*N179))*VLOOKUP($H179,LISTS!$G$2:$H$10,2,FALSE)</f>
        <v>0</v>
      </c>
      <c r="AA179" s="13">
        <f>(IF($K179="No",0,VLOOKUP(AA$3,LISTS!$M$2:$N$21,2,FALSE)*O179))*VLOOKUP($H179,LISTS!$G$2:$H$10,2,FALSE)</f>
        <v>0</v>
      </c>
      <c r="AB179" s="13">
        <f>(IF($K179="No",0,VLOOKUP(AB$3,LISTS!$M$2:$N$21,2,FALSE)*P179))*VLOOKUP($H179,LISTS!$G$2:$H$10,2,FALSE)</f>
        <v>0</v>
      </c>
      <c r="AC179" s="13">
        <f>(IF($K179="No",0,VLOOKUP(AC$3,LISTS!$M$2:$N$21,2,FALSE)*IF(Q179="YES",1,0)))*VLOOKUP($H179,LISTS!$G$2:$H$10,2,FALSE)</f>
        <v>0</v>
      </c>
      <c r="AD179" s="13">
        <f>(IF($K179="No",0,VLOOKUP(AD$3,LISTS!$M$2:$N$21,2,FALSE)*IF(R179="YES",1,0)))*VLOOKUP($H179,LISTS!$G$2:$H$10,2,FALSE)</f>
        <v>0</v>
      </c>
      <c r="AE179" s="13">
        <f>(IF($K179="No",0,VLOOKUP(AE$3,LISTS!$M$2:$N$21,2,FALSE)*IF(S179="YES",1,0)))*VLOOKUP($H179,LISTS!$G$2:$H$10,2,FALSE)</f>
        <v>0</v>
      </c>
      <c r="AF179" s="13">
        <f>(IF($K179="No",0,VLOOKUP(AF$3,LISTS!$M$2:$N$21,2,FALSE)*IF(T179="YES",1,0)))*VLOOKUP($H179,LISTS!$G$2:$H$10,2,FALSE)</f>
        <v>0</v>
      </c>
      <c r="AG179" s="13">
        <f>(IF($K179="No",0,VLOOKUP(AG$3,LISTS!$M$2:$N$21,2,FALSE)*IF(U179="YES",1,0)))*VLOOKUP($H179,LISTS!$G$2:$H$10,2,FALSE)</f>
        <v>0</v>
      </c>
      <c r="AH179" s="13">
        <f>(IF($K179="No",0,VLOOKUP(AH$3,LISTS!$M$2:$N$21,2,FALSE)*IF(V179="YES",1,0)))*VLOOKUP($H179,LISTS!$G$2:$H$10,2,FALSE)</f>
        <v>0</v>
      </c>
      <c r="AI179" s="29">
        <f t="shared" si="23"/>
        <v>0</v>
      </c>
    </row>
    <row r="180" spans="1:35" x14ac:dyDescent="0.25">
      <c r="A180" s="3">
        <f t="shared" si="19"/>
        <v>2023</v>
      </c>
      <c r="B180" s="11">
        <f t="shared" si="20"/>
        <v>7</v>
      </c>
      <c r="C180" s="11" t="str">
        <f>VLOOKUP($B180,'FIXTURES INPUT'!$A$4:$H$41,2,FALSE)</f>
        <v>Wk07</v>
      </c>
      <c r="D180" s="13" t="str">
        <f>VLOOKUP($B180,'FIXTURES INPUT'!$A$4:$H$41,3,FALSE)</f>
        <v>Sun</v>
      </c>
      <c r="E180" s="14">
        <f>VLOOKUP($B180,'FIXTURES INPUT'!$A$4:$H$41,4,FALSE)</f>
        <v>45074</v>
      </c>
      <c r="F180" s="4" t="str">
        <f>VLOOKUP($B180,'FIXTURES INPUT'!$A$4:$H$41,6,FALSE)</f>
        <v>Long Melford</v>
      </c>
      <c r="G180" s="13" t="str">
        <f>VLOOKUP($B180,'FIXTURES INPUT'!$A$4:$H$41,7,FALSE)</f>
        <v>Away</v>
      </c>
      <c r="H180" s="13" t="str">
        <f>VLOOKUP($B180,'FIXTURES INPUT'!$A$4:$H$41,8,FALSE)</f>
        <v>Standard</v>
      </c>
      <c r="I180" s="13">
        <v>3</v>
      </c>
      <c r="J180" s="4" t="str">
        <f>VLOOKUP($I180,LISTS!$A$2:$B$39,2,FALSE)</f>
        <v>Jepson</v>
      </c>
      <c r="K180" s="32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X180" s="13">
        <f>(IF($K180="No",0,VLOOKUP(X$3,LISTS!$M$2:$N$21,2,FALSE)*L180))*VLOOKUP($H180,LISTS!$G$2:$H$10,2,FALSE)</f>
        <v>0</v>
      </c>
      <c r="Y180" s="13">
        <f>(IF($K180="No",0,VLOOKUP(Y$3,LISTS!$M$2:$N$21,2,FALSE)*M180))*VLOOKUP($H180,LISTS!$G$2:$H$10,2,FALSE)</f>
        <v>0</v>
      </c>
      <c r="Z180" s="13">
        <f>(IF($K180="No",0,VLOOKUP(Z$3,LISTS!$M$2:$N$21,2,FALSE)*N180))*VLOOKUP($H180,LISTS!$G$2:$H$10,2,FALSE)</f>
        <v>0</v>
      </c>
      <c r="AA180" s="13">
        <f>(IF($K180="No",0,VLOOKUP(AA$3,LISTS!$M$2:$N$21,2,FALSE)*O180))*VLOOKUP($H180,LISTS!$G$2:$H$10,2,FALSE)</f>
        <v>0</v>
      </c>
      <c r="AB180" s="13">
        <f>(IF($K180="No",0,VLOOKUP(AB$3,LISTS!$M$2:$N$21,2,FALSE)*P180))*VLOOKUP($H180,LISTS!$G$2:$H$10,2,FALSE)</f>
        <v>0</v>
      </c>
      <c r="AC180" s="13">
        <f>(IF($K180="No",0,VLOOKUP(AC$3,LISTS!$M$2:$N$21,2,FALSE)*IF(Q180="YES",1,0)))*VLOOKUP($H180,LISTS!$G$2:$H$10,2,FALSE)</f>
        <v>0</v>
      </c>
      <c r="AD180" s="13">
        <f>(IF($K180="No",0,VLOOKUP(AD$3,LISTS!$M$2:$N$21,2,FALSE)*IF(R180="YES",1,0)))*VLOOKUP($H180,LISTS!$G$2:$H$10,2,FALSE)</f>
        <v>0</v>
      </c>
      <c r="AE180" s="13">
        <f>(IF($K180="No",0,VLOOKUP(AE$3,LISTS!$M$2:$N$21,2,FALSE)*IF(S180="YES",1,0)))*VLOOKUP($H180,LISTS!$G$2:$H$10,2,FALSE)</f>
        <v>0</v>
      </c>
      <c r="AF180" s="13">
        <f>(IF($K180="No",0,VLOOKUP(AF$3,LISTS!$M$2:$N$21,2,FALSE)*IF(T180="YES",1,0)))*VLOOKUP($H180,LISTS!$G$2:$H$10,2,FALSE)</f>
        <v>0</v>
      </c>
      <c r="AG180" s="13">
        <f>(IF($K180="No",0,VLOOKUP(AG$3,LISTS!$M$2:$N$21,2,FALSE)*IF(U180="YES",1,0)))*VLOOKUP($H180,LISTS!$G$2:$H$10,2,FALSE)</f>
        <v>0</v>
      </c>
      <c r="AH180" s="13">
        <f>(IF($K180="No",0,VLOOKUP(AH$3,LISTS!$M$2:$N$21,2,FALSE)*IF(V180="YES",1,0)))*VLOOKUP($H180,LISTS!$G$2:$H$10,2,FALSE)</f>
        <v>0</v>
      </c>
      <c r="AI180" s="29">
        <f t="shared" si="23"/>
        <v>0</v>
      </c>
    </row>
    <row r="181" spans="1:35" x14ac:dyDescent="0.25">
      <c r="A181" s="3">
        <f t="shared" si="19"/>
        <v>2023</v>
      </c>
      <c r="B181" s="11">
        <f t="shared" si="20"/>
        <v>7</v>
      </c>
      <c r="C181" s="11" t="str">
        <f>VLOOKUP($B181,'FIXTURES INPUT'!$A$4:$H$41,2,FALSE)</f>
        <v>Wk07</v>
      </c>
      <c r="D181" s="13" t="str">
        <f>VLOOKUP($B181,'FIXTURES INPUT'!$A$4:$H$41,3,FALSE)</f>
        <v>Sun</v>
      </c>
      <c r="E181" s="14">
        <f>VLOOKUP($B181,'FIXTURES INPUT'!$A$4:$H$41,4,FALSE)</f>
        <v>45074</v>
      </c>
      <c r="F181" s="4" t="str">
        <f>VLOOKUP($B181,'FIXTURES INPUT'!$A$4:$H$41,6,FALSE)</f>
        <v>Long Melford</v>
      </c>
      <c r="G181" s="13" t="str">
        <f>VLOOKUP($B181,'FIXTURES INPUT'!$A$4:$H$41,7,FALSE)</f>
        <v>Away</v>
      </c>
      <c r="H181" s="13" t="str">
        <f>VLOOKUP($B181,'FIXTURES INPUT'!$A$4:$H$41,8,FALSE)</f>
        <v>Standard</v>
      </c>
      <c r="I181" s="13">
        <v>4</v>
      </c>
      <c r="J181" s="4" t="str">
        <f>VLOOKUP($I181,LISTS!$A$2:$B$39,2,FALSE)</f>
        <v>Wellsy</v>
      </c>
      <c r="K181" s="32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X181" s="13">
        <f>(IF($K181="No",0,VLOOKUP(X$3,LISTS!$M$2:$N$21,2,FALSE)*L181))*VLOOKUP($H181,LISTS!$G$2:$H$10,2,FALSE)</f>
        <v>0</v>
      </c>
      <c r="Y181" s="13">
        <f>(IF($K181="No",0,VLOOKUP(Y$3,LISTS!$M$2:$N$21,2,FALSE)*M181))*VLOOKUP($H181,LISTS!$G$2:$H$10,2,FALSE)</f>
        <v>0</v>
      </c>
      <c r="Z181" s="13">
        <f>(IF($K181="No",0,VLOOKUP(Z$3,LISTS!$M$2:$N$21,2,FALSE)*N181))*VLOOKUP($H181,LISTS!$G$2:$H$10,2,FALSE)</f>
        <v>0</v>
      </c>
      <c r="AA181" s="13">
        <f>(IF($K181="No",0,VLOOKUP(AA$3,LISTS!$M$2:$N$21,2,FALSE)*O181))*VLOOKUP($H181,LISTS!$G$2:$H$10,2,FALSE)</f>
        <v>0</v>
      </c>
      <c r="AB181" s="13">
        <f>(IF($K181="No",0,VLOOKUP(AB$3,LISTS!$M$2:$N$21,2,FALSE)*P181))*VLOOKUP($H181,LISTS!$G$2:$H$10,2,FALSE)</f>
        <v>0</v>
      </c>
      <c r="AC181" s="13">
        <f>(IF($K181="No",0,VLOOKUP(AC$3,LISTS!$M$2:$N$21,2,FALSE)*IF(Q181="YES",1,0)))*VLOOKUP($H181,LISTS!$G$2:$H$10,2,FALSE)</f>
        <v>0</v>
      </c>
      <c r="AD181" s="13">
        <f>(IF($K181="No",0,VLOOKUP(AD$3,LISTS!$M$2:$N$21,2,FALSE)*IF(R181="YES",1,0)))*VLOOKUP($H181,LISTS!$G$2:$H$10,2,FALSE)</f>
        <v>0</v>
      </c>
      <c r="AE181" s="13">
        <f>(IF($K181="No",0,VLOOKUP(AE$3,LISTS!$M$2:$N$21,2,FALSE)*IF(S181="YES",1,0)))*VLOOKUP($H181,LISTS!$G$2:$H$10,2,FALSE)</f>
        <v>0</v>
      </c>
      <c r="AF181" s="13">
        <f>(IF($K181="No",0,VLOOKUP(AF$3,LISTS!$M$2:$N$21,2,FALSE)*IF(T181="YES",1,0)))*VLOOKUP($H181,LISTS!$G$2:$H$10,2,FALSE)</f>
        <v>0</v>
      </c>
      <c r="AG181" s="13">
        <f>(IF($K181="No",0,VLOOKUP(AG$3,LISTS!$M$2:$N$21,2,FALSE)*IF(U181="YES",1,0)))*VLOOKUP($H181,LISTS!$G$2:$H$10,2,FALSE)</f>
        <v>0</v>
      </c>
      <c r="AH181" s="13">
        <f>(IF($K181="No",0,VLOOKUP(AH$3,LISTS!$M$2:$N$21,2,FALSE)*IF(V181="YES",1,0)))*VLOOKUP($H181,LISTS!$G$2:$H$10,2,FALSE)</f>
        <v>0</v>
      </c>
      <c r="AI181" s="29">
        <f t="shared" si="23"/>
        <v>0</v>
      </c>
    </row>
    <row r="182" spans="1:35" x14ac:dyDescent="0.25">
      <c r="A182" s="3">
        <f t="shared" si="19"/>
        <v>2023</v>
      </c>
      <c r="B182" s="11">
        <f t="shared" si="20"/>
        <v>7</v>
      </c>
      <c r="C182" s="11" t="str">
        <f>VLOOKUP($B182,'FIXTURES INPUT'!$A$4:$H$41,2,FALSE)</f>
        <v>Wk07</v>
      </c>
      <c r="D182" s="13" t="str">
        <f>VLOOKUP($B182,'FIXTURES INPUT'!$A$4:$H$41,3,FALSE)</f>
        <v>Sun</v>
      </c>
      <c r="E182" s="14">
        <f>VLOOKUP($B182,'FIXTURES INPUT'!$A$4:$H$41,4,FALSE)</f>
        <v>45074</v>
      </c>
      <c r="F182" s="4" t="str">
        <f>VLOOKUP($B182,'FIXTURES INPUT'!$A$4:$H$41,6,FALSE)</f>
        <v>Long Melford</v>
      </c>
      <c r="G182" s="13" t="str">
        <f>VLOOKUP($B182,'FIXTURES INPUT'!$A$4:$H$41,7,FALSE)</f>
        <v>Away</v>
      </c>
      <c r="H182" s="13" t="str">
        <f>VLOOKUP($B182,'FIXTURES INPUT'!$A$4:$H$41,8,FALSE)</f>
        <v>Standard</v>
      </c>
      <c r="I182" s="13">
        <v>5</v>
      </c>
      <c r="J182" s="4" t="str">
        <f>VLOOKUP($I182,LISTS!$A$2:$B$39,2,FALSE)</f>
        <v>Cal</v>
      </c>
      <c r="K182" s="32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X182" s="13">
        <f>(IF($K182="No",0,VLOOKUP(X$3,LISTS!$M$2:$N$21,2,FALSE)*L182))*VLOOKUP($H182,LISTS!$G$2:$H$10,2,FALSE)</f>
        <v>0</v>
      </c>
      <c r="Y182" s="13">
        <f>(IF($K182="No",0,VLOOKUP(Y$3,LISTS!$M$2:$N$21,2,FALSE)*M182))*VLOOKUP($H182,LISTS!$G$2:$H$10,2,FALSE)</f>
        <v>0</v>
      </c>
      <c r="Z182" s="13">
        <f>(IF($K182="No",0,VLOOKUP(Z$3,LISTS!$M$2:$N$21,2,FALSE)*N182))*VLOOKUP($H182,LISTS!$G$2:$H$10,2,FALSE)</f>
        <v>0</v>
      </c>
      <c r="AA182" s="13">
        <f>(IF($K182="No",0,VLOOKUP(AA$3,LISTS!$M$2:$N$21,2,FALSE)*O182))*VLOOKUP($H182,LISTS!$G$2:$H$10,2,FALSE)</f>
        <v>0</v>
      </c>
      <c r="AB182" s="13">
        <f>(IF($K182="No",0,VLOOKUP(AB$3,LISTS!$M$2:$N$21,2,FALSE)*P182))*VLOOKUP($H182,LISTS!$G$2:$H$10,2,FALSE)</f>
        <v>0</v>
      </c>
      <c r="AC182" s="13">
        <f>(IF($K182="No",0,VLOOKUP(AC$3,LISTS!$M$2:$N$21,2,FALSE)*IF(Q182="YES",1,0)))*VLOOKUP($H182,LISTS!$G$2:$H$10,2,FALSE)</f>
        <v>0</v>
      </c>
      <c r="AD182" s="13">
        <f>(IF($K182="No",0,VLOOKUP(AD$3,LISTS!$M$2:$N$21,2,FALSE)*IF(R182="YES",1,0)))*VLOOKUP($H182,LISTS!$G$2:$H$10,2,FALSE)</f>
        <v>0</v>
      </c>
      <c r="AE182" s="13">
        <f>(IF($K182="No",0,VLOOKUP(AE$3,LISTS!$M$2:$N$21,2,FALSE)*IF(S182="YES",1,0)))*VLOOKUP($H182,LISTS!$G$2:$H$10,2,FALSE)</f>
        <v>0</v>
      </c>
      <c r="AF182" s="13">
        <f>(IF($K182="No",0,VLOOKUP(AF$3,LISTS!$M$2:$N$21,2,FALSE)*IF(T182="YES",1,0)))*VLOOKUP($H182,LISTS!$G$2:$H$10,2,FALSE)</f>
        <v>0</v>
      </c>
      <c r="AG182" s="13">
        <f>(IF($K182="No",0,VLOOKUP(AG$3,LISTS!$M$2:$N$21,2,FALSE)*IF(U182="YES",1,0)))*VLOOKUP($H182,LISTS!$G$2:$H$10,2,FALSE)</f>
        <v>0</v>
      </c>
      <c r="AH182" s="13">
        <f>(IF($K182="No",0,VLOOKUP(AH$3,LISTS!$M$2:$N$21,2,FALSE)*IF(V182="YES",1,0)))*VLOOKUP($H182,LISTS!$G$2:$H$10,2,FALSE)</f>
        <v>0</v>
      </c>
      <c r="AI182" s="29">
        <f t="shared" si="23"/>
        <v>0</v>
      </c>
    </row>
    <row r="183" spans="1:35" x14ac:dyDescent="0.25">
      <c r="A183" s="3">
        <f t="shared" si="19"/>
        <v>2023</v>
      </c>
      <c r="B183" s="11">
        <f t="shared" si="20"/>
        <v>7</v>
      </c>
      <c r="C183" s="11" t="str">
        <f>VLOOKUP($B183,'FIXTURES INPUT'!$A$4:$H$41,2,FALSE)</f>
        <v>Wk07</v>
      </c>
      <c r="D183" s="13" t="str">
        <f>VLOOKUP($B183,'FIXTURES INPUT'!$A$4:$H$41,3,FALSE)</f>
        <v>Sun</v>
      </c>
      <c r="E183" s="14">
        <f>VLOOKUP($B183,'FIXTURES INPUT'!$A$4:$H$41,4,FALSE)</f>
        <v>45074</v>
      </c>
      <c r="F183" s="4" t="str">
        <f>VLOOKUP($B183,'FIXTURES INPUT'!$A$4:$H$41,6,FALSE)</f>
        <v>Long Melford</v>
      </c>
      <c r="G183" s="13" t="str">
        <f>VLOOKUP($B183,'FIXTURES INPUT'!$A$4:$H$41,7,FALSE)</f>
        <v>Away</v>
      </c>
      <c r="H183" s="13" t="str">
        <f>VLOOKUP($B183,'FIXTURES INPUT'!$A$4:$H$41,8,FALSE)</f>
        <v>Standard</v>
      </c>
      <c r="I183" s="13">
        <v>6</v>
      </c>
      <c r="J183" s="4" t="str">
        <f>VLOOKUP($I183,LISTS!$A$2:$B$39,2,FALSE)</f>
        <v>Weavers</v>
      </c>
      <c r="K183" s="32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X183" s="13">
        <f>(IF($K183="No",0,VLOOKUP(X$3,LISTS!$M$2:$N$21,2,FALSE)*L183))*VLOOKUP($H183,LISTS!$G$2:$H$10,2,FALSE)</f>
        <v>0</v>
      </c>
      <c r="Y183" s="13">
        <f>(IF($K183="No",0,VLOOKUP(Y$3,LISTS!$M$2:$N$21,2,FALSE)*M183))*VLOOKUP($H183,LISTS!$G$2:$H$10,2,FALSE)</f>
        <v>0</v>
      </c>
      <c r="Z183" s="13">
        <f>(IF($K183="No",0,VLOOKUP(Z$3,LISTS!$M$2:$N$21,2,FALSE)*N183))*VLOOKUP($H183,LISTS!$G$2:$H$10,2,FALSE)</f>
        <v>0</v>
      </c>
      <c r="AA183" s="13">
        <f>(IF($K183="No",0,VLOOKUP(AA$3,LISTS!$M$2:$N$21,2,FALSE)*O183))*VLOOKUP($H183,LISTS!$G$2:$H$10,2,FALSE)</f>
        <v>0</v>
      </c>
      <c r="AB183" s="13">
        <f>(IF($K183="No",0,VLOOKUP(AB$3,LISTS!$M$2:$N$21,2,FALSE)*P183))*VLOOKUP($H183,LISTS!$G$2:$H$10,2,FALSE)</f>
        <v>0</v>
      </c>
      <c r="AC183" s="13">
        <f>(IF($K183="No",0,VLOOKUP(AC$3,LISTS!$M$2:$N$21,2,FALSE)*IF(Q183="YES",1,0)))*VLOOKUP($H183,LISTS!$G$2:$H$10,2,FALSE)</f>
        <v>0</v>
      </c>
      <c r="AD183" s="13">
        <f>(IF($K183="No",0,VLOOKUP(AD$3,LISTS!$M$2:$N$21,2,FALSE)*IF(R183="YES",1,0)))*VLOOKUP($H183,LISTS!$G$2:$H$10,2,FALSE)</f>
        <v>0</v>
      </c>
      <c r="AE183" s="13">
        <f>(IF($K183="No",0,VLOOKUP(AE$3,LISTS!$M$2:$N$21,2,FALSE)*IF(S183="YES",1,0)))*VLOOKUP($H183,LISTS!$G$2:$H$10,2,FALSE)</f>
        <v>0</v>
      </c>
      <c r="AF183" s="13">
        <f>(IF($K183="No",0,VLOOKUP(AF$3,LISTS!$M$2:$N$21,2,FALSE)*IF(T183="YES",1,0)))*VLOOKUP($H183,LISTS!$G$2:$H$10,2,FALSE)</f>
        <v>0</v>
      </c>
      <c r="AG183" s="13">
        <f>(IF($K183="No",0,VLOOKUP(AG$3,LISTS!$M$2:$N$21,2,FALSE)*IF(U183="YES",1,0)))*VLOOKUP($H183,LISTS!$G$2:$H$10,2,FALSE)</f>
        <v>0</v>
      </c>
      <c r="AH183" s="13">
        <f>(IF($K183="No",0,VLOOKUP(AH$3,LISTS!$M$2:$N$21,2,FALSE)*IF(V183="YES",1,0)))*VLOOKUP($H183,LISTS!$G$2:$H$10,2,FALSE)</f>
        <v>0</v>
      </c>
      <c r="AI183" s="29">
        <f t="shared" si="23"/>
        <v>0</v>
      </c>
    </row>
    <row r="184" spans="1:35" x14ac:dyDescent="0.25">
      <c r="A184" s="3">
        <f t="shared" si="19"/>
        <v>2023</v>
      </c>
      <c r="B184" s="11">
        <f t="shared" si="20"/>
        <v>7</v>
      </c>
      <c r="C184" s="11" t="str">
        <f>VLOOKUP($B184,'FIXTURES INPUT'!$A$4:$H$41,2,FALSE)</f>
        <v>Wk07</v>
      </c>
      <c r="D184" s="13" t="str">
        <f>VLOOKUP($B184,'FIXTURES INPUT'!$A$4:$H$41,3,FALSE)</f>
        <v>Sun</v>
      </c>
      <c r="E184" s="14">
        <f>VLOOKUP($B184,'FIXTURES INPUT'!$A$4:$H$41,4,FALSE)</f>
        <v>45074</v>
      </c>
      <c r="F184" s="4" t="str">
        <f>VLOOKUP($B184,'FIXTURES INPUT'!$A$4:$H$41,6,FALSE)</f>
        <v>Long Melford</v>
      </c>
      <c r="G184" s="13" t="str">
        <f>VLOOKUP($B184,'FIXTURES INPUT'!$A$4:$H$41,7,FALSE)</f>
        <v>Away</v>
      </c>
      <c r="H184" s="13" t="str">
        <f>VLOOKUP($B184,'FIXTURES INPUT'!$A$4:$H$41,8,FALSE)</f>
        <v>Standard</v>
      </c>
      <c r="I184" s="13">
        <v>7</v>
      </c>
      <c r="J184" s="4" t="str">
        <f>VLOOKUP($I184,LISTS!$A$2:$B$39,2,FALSE)</f>
        <v>Superted</v>
      </c>
      <c r="K184" s="32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X184" s="13">
        <f>(IF($K184="No",0,VLOOKUP(X$3,LISTS!$M$2:$N$21,2,FALSE)*L184))*VLOOKUP($H184,LISTS!$G$2:$H$10,2,FALSE)</f>
        <v>0</v>
      </c>
      <c r="Y184" s="13">
        <f>(IF($K184="No",0,VLOOKUP(Y$3,LISTS!$M$2:$N$21,2,FALSE)*M184))*VLOOKUP($H184,LISTS!$G$2:$H$10,2,FALSE)</f>
        <v>0</v>
      </c>
      <c r="Z184" s="13">
        <f>(IF($K184="No",0,VLOOKUP(Z$3,LISTS!$M$2:$N$21,2,FALSE)*N184))*VLOOKUP($H184,LISTS!$G$2:$H$10,2,FALSE)</f>
        <v>0</v>
      </c>
      <c r="AA184" s="13">
        <f>(IF($K184="No",0,VLOOKUP(AA$3,LISTS!$M$2:$N$21,2,FALSE)*O184))*VLOOKUP($H184,LISTS!$G$2:$H$10,2,FALSE)</f>
        <v>0</v>
      </c>
      <c r="AB184" s="13">
        <f>(IF($K184="No",0,VLOOKUP(AB$3,LISTS!$M$2:$N$21,2,FALSE)*P184))*VLOOKUP($H184,LISTS!$G$2:$H$10,2,FALSE)</f>
        <v>0</v>
      </c>
      <c r="AC184" s="13">
        <f>(IF($K184="No",0,VLOOKUP(AC$3,LISTS!$M$2:$N$21,2,FALSE)*IF(Q184="YES",1,0)))*VLOOKUP($H184,LISTS!$G$2:$H$10,2,FALSE)</f>
        <v>0</v>
      </c>
      <c r="AD184" s="13">
        <f>(IF($K184="No",0,VLOOKUP(AD$3,LISTS!$M$2:$N$21,2,FALSE)*IF(R184="YES",1,0)))*VLOOKUP($H184,LISTS!$G$2:$H$10,2,FALSE)</f>
        <v>0</v>
      </c>
      <c r="AE184" s="13">
        <f>(IF($K184="No",0,VLOOKUP(AE$3,LISTS!$M$2:$N$21,2,FALSE)*IF(S184="YES",1,0)))*VLOOKUP($H184,LISTS!$G$2:$H$10,2,FALSE)</f>
        <v>0</v>
      </c>
      <c r="AF184" s="13">
        <f>(IF($K184="No",0,VLOOKUP(AF$3,LISTS!$M$2:$N$21,2,FALSE)*IF(T184="YES",1,0)))*VLOOKUP($H184,LISTS!$G$2:$H$10,2,FALSE)</f>
        <v>0</v>
      </c>
      <c r="AG184" s="13">
        <f>(IF($K184="No",0,VLOOKUP(AG$3,LISTS!$M$2:$N$21,2,FALSE)*IF(U184="YES",1,0)))*VLOOKUP($H184,LISTS!$G$2:$H$10,2,FALSE)</f>
        <v>0</v>
      </c>
      <c r="AH184" s="13">
        <f>(IF($K184="No",0,VLOOKUP(AH$3,LISTS!$M$2:$N$21,2,FALSE)*IF(V184="YES",1,0)))*VLOOKUP($H184,LISTS!$G$2:$H$10,2,FALSE)</f>
        <v>0</v>
      </c>
      <c r="AI184" s="29">
        <f t="shared" si="23"/>
        <v>0</v>
      </c>
    </row>
    <row r="185" spans="1:35" x14ac:dyDescent="0.25">
      <c r="A185" s="3">
        <f t="shared" si="19"/>
        <v>2023</v>
      </c>
      <c r="B185" s="11">
        <f t="shared" si="20"/>
        <v>7</v>
      </c>
      <c r="C185" s="11" t="str">
        <f>VLOOKUP($B185,'FIXTURES INPUT'!$A$4:$H$41,2,FALSE)</f>
        <v>Wk07</v>
      </c>
      <c r="D185" s="13" t="str">
        <f>VLOOKUP($B185,'FIXTURES INPUT'!$A$4:$H$41,3,FALSE)</f>
        <v>Sun</v>
      </c>
      <c r="E185" s="14">
        <f>VLOOKUP($B185,'FIXTURES INPUT'!$A$4:$H$41,4,FALSE)</f>
        <v>45074</v>
      </c>
      <c r="F185" s="4" t="str">
        <f>VLOOKUP($B185,'FIXTURES INPUT'!$A$4:$H$41,6,FALSE)</f>
        <v>Long Melford</v>
      </c>
      <c r="G185" s="13" t="str">
        <f>VLOOKUP($B185,'FIXTURES INPUT'!$A$4:$H$41,7,FALSE)</f>
        <v>Away</v>
      </c>
      <c r="H185" s="13" t="str">
        <f>VLOOKUP($B185,'FIXTURES INPUT'!$A$4:$H$41,8,FALSE)</f>
        <v>Standard</v>
      </c>
      <c r="I185" s="13">
        <f t="shared" ref="I185" si="31">I184+1</f>
        <v>8</v>
      </c>
      <c r="J185" s="4" t="str">
        <f>VLOOKUP($I185,LISTS!$A$2:$B$39,2,FALSE)</f>
        <v>Little</v>
      </c>
      <c r="K185" s="32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X185" s="13">
        <f>(IF($K185="No",0,VLOOKUP(X$3,LISTS!$M$2:$N$21,2,FALSE)*L185))*VLOOKUP($H185,LISTS!$G$2:$H$10,2,FALSE)</f>
        <v>0</v>
      </c>
      <c r="Y185" s="13">
        <f>(IF($K185="No",0,VLOOKUP(Y$3,LISTS!$M$2:$N$21,2,FALSE)*M185))*VLOOKUP($H185,LISTS!$G$2:$H$10,2,FALSE)</f>
        <v>0</v>
      </c>
      <c r="Z185" s="13">
        <f>(IF($K185="No",0,VLOOKUP(Z$3,LISTS!$M$2:$N$21,2,FALSE)*N185))*VLOOKUP($H185,LISTS!$G$2:$H$10,2,FALSE)</f>
        <v>0</v>
      </c>
      <c r="AA185" s="13">
        <f>(IF($K185="No",0,VLOOKUP(AA$3,LISTS!$M$2:$N$21,2,FALSE)*O185))*VLOOKUP($H185,LISTS!$G$2:$H$10,2,FALSE)</f>
        <v>0</v>
      </c>
      <c r="AB185" s="13">
        <f>(IF($K185="No",0,VLOOKUP(AB$3,LISTS!$M$2:$N$21,2,FALSE)*P185))*VLOOKUP($H185,LISTS!$G$2:$H$10,2,FALSE)</f>
        <v>0</v>
      </c>
      <c r="AC185" s="13">
        <f>(IF($K185="No",0,VLOOKUP(AC$3,LISTS!$M$2:$N$21,2,FALSE)*IF(Q185="YES",1,0)))*VLOOKUP($H185,LISTS!$G$2:$H$10,2,FALSE)</f>
        <v>0</v>
      </c>
      <c r="AD185" s="13">
        <f>(IF($K185="No",0,VLOOKUP(AD$3,LISTS!$M$2:$N$21,2,FALSE)*IF(R185="YES",1,0)))*VLOOKUP($H185,LISTS!$G$2:$H$10,2,FALSE)</f>
        <v>0</v>
      </c>
      <c r="AE185" s="13">
        <f>(IF($K185="No",0,VLOOKUP(AE$3,LISTS!$M$2:$N$21,2,FALSE)*IF(S185="YES",1,0)))*VLOOKUP($H185,LISTS!$G$2:$H$10,2,FALSE)</f>
        <v>0</v>
      </c>
      <c r="AF185" s="13">
        <f>(IF($K185="No",0,VLOOKUP(AF$3,LISTS!$M$2:$N$21,2,FALSE)*IF(T185="YES",1,0)))*VLOOKUP($H185,LISTS!$G$2:$H$10,2,FALSE)</f>
        <v>0</v>
      </c>
      <c r="AG185" s="13">
        <f>(IF($K185="No",0,VLOOKUP(AG$3,LISTS!$M$2:$N$21,2,FALSE)*IF(U185="YES",1,0)))*VLOOKUP($H185,LISTS!$G$2:$H$10,2,FALSE)</f>
        <v>0</v>
      </c>
      <c r="AH185" s="13">
        <f>(IF($K185="No",0,VLOOKUP(AH$3,LISTS!$M$2:$N$21,2,FALSE)*IF(V185="YES",1,0)))*VLOOKUP($H185,LISTS!$G$2:$H$10,2,FALSE)</f>
        <v>0</v>
      </c>
      <c r="AI185" s="29">
        <f t="shared" si="23"/>
        <v>0</v>
      </c>
    </row>
    <row r="186" spans="1:35" x14ac:dyDescent="0.25">
      <c r="A186" s="3">
        <f t="shared" si="19"/>
        <v>2023</v>
      </c>
      <c r="B186" s="11">
        <f t="shared" si="20"/>
        <v>7</v>
      </c>
      <c r="C186" s="11" t="str">
        <f>VLOOKUP($B186,'FIXTURES INPUT'!$A$4:$H$41,2,FALSE)</f>
        <v>Wk07</v>
      </c>
      <c r="D186" s="13" t="str">
        <f>VLOOKUP($B186,'FIXTURES INPUT'!$A$4:$H$41,3,FALSE)</f>
        <v>Sun</v>
      </c>
      <c r="E186" s="14">
        <f>VLOOKUP($B186,'FIXTURES INPUT'!$A$4:$H$41,4,FALSE)</f>
        <v>45074</v>
      </c>
      <c r="F186" s="4" t="str">
        <f>VLOOKUP($B186,'FIXTURES INPUT'!$A$4:$H$41,6,FALSE)</f>
        <v>Long Melford</v>
      </c>
      <c r="G186" s="13" t="str">
        <f>VLOOKUP($B186,'FIXTURES INPUT'!$A$4:$H$41,7,FALSE)</f>
        <v>Away</v>
      </c>
      <c r="H186" s="13" t="str">
        <f>VLOOKUP($B186,'FIXTURES INPUT'!$A$4:$H$41,8,FALSE)</f>
        <v>Standard</v>
      </c>
      <c r="I186" s="13">
        <f t="shared" si="22"/>
        <v>9</v>
      </c>
      <c r="J186" s="4" t="str">
        <f>VLOOKUP($I186,LISTS!$A$2:$B$39,2,FALSE)</f>
        <v>Dan Common</v>
      </c>
      <c r="K186" s="32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X186" s="13">
        <f>(IF($K186="No",0,VLOOKUP(X$3,LISTS!$M$2:$N$21,2,FALSE)*L186))*VLOOKUP($H186,LISTS!$G$2:$H$10,2,FALSE)</f>
        <v>0</v>
      </c>
      <c r="Y186" s="13">
        <f>(IF($K186="No",0,VLOOKUP(Y$3,LISTS!$M$2:$N$21,2,FALSE)*M186))*VLOOKUP($H186,LISTS!$G$2:$H$10,2,FALSE)</f>
        <v>0</v>
      </c>
      <c r="Z186" s="13">
        <f>(IF($K186="No",0,VLOOKUP(Z$3,LISTS!$M$2:$N$21,2,FALSE)*N186))*VLOOKUP($H186,LISTS!$G$2:$H$10,2,FALSE)</f>
        <v>0</v>
      </c>
      <c r="AA186" s="13">
        <f>(IF($K186="No",0,VLOOKUP(AA$3,LISTS!$M$2:$N$21,2,FALSE)*O186))*VLOOKUP($H186,LISTS!$G$2:$H$10,2,FALSE)</f>
        <v>0</v>
      </c>
      <c r="AB186" s="13">
        <f>(IF($K186="No",0,VLOOKUP(AB$3,LISTS!$M$2:$N$21,2,FALSE)*P186))*VLOOKUP($H186,LISTS!$G$2:$H$10,2,FALSE)</f>
        <v>0</v>
      </c>
      <c r="AC186" s="13">
        <f>(IF($K186="No",0,VLOOKUP(AC$3,LISTS!$M$2:$N$21,2,FALSE)*IF(Q186="YES",1,0)))*VLOOKUP($H186,LISTS!$G$2:$H$10,2,FALSE)</f>
        <v>0</v>
      </c>
      <c r="AD186" s="13">
        <f>(IF($K186="No",0,VLOOKUP(AD$3,LISTS!$M$2:$N$21,2,FALSE)*IF(R186="YES",1,0)))*VLOOKUP($H186,LISTS!$G$2:$H$10,2,FALSE)</f>
        <v>0</v>
      </c>
      <c r="AE186" s="13">
        <f>(IF($K186="No",0,VLOOKUP(AE$3,LISTS!$M$2:$N$21,2,FALSE)*IF(S186="YES",1,0)))*VLOOKUP($H186,LISTS!$G$2:$H$10,2,FALSE)</f>
        <v>0</v>
      </c>
      <c r="AF186" s="13">
        <f>(IF($K186="No",0,VLOOKUP(AF$3,LISTS!$M$2:$N$21,2,FALSE)*IF(T186="YES",1,0)))*VLOOKUP($H186,LISTS!$G$2:$H$10,2,FALSE)</f>
        <v>0</v>
      </c>
      <c r="AG186" s="13">
        <f>(IF($K186="No",0,VLOOKUP(AG$3,LISTS!$M$2:$N$21,2,FALSE)*IF(U186="YES",1,0)))*VLOOKUP($H186,LISTS!$G$2:$H$10,2,FALSE)</f>
        <v>0</v>
      </c>
      <c r="AH186" s="13">
        <f>(IF($K186="No",0,VLOOKUP(AH$3,LISTS!$M$2:$N$21,2,FALSE)*IF(V186="YES",1,0)))*VLOOKUP($H186,LISTS!$G$2:$H$10,2,FALSE)</f>
        <v>0</v>
      </c>
      <c r="AI186" s="29">
        <f t="shared" si="23"/>
        <v>0</v>
      </c>
    </row>
    <row r="187" spans="1:35" x14ac:dyDescent="0.25">
      <c r="A187" s="3">
        <f t="shared" si="19"/>
        <v>2023</v>
      </c>
      <c r="B187" s="11">
        <f t="shared" si="20"/>
        <v>7</v>
      </c>
      <c r="C187" s="11" t="str">
        <f>VLOOKUP($B187,'FIXTURES INPUT'!$A$4:$H$41,2,FALSE)</f>
        <v>Wk07</v>
      </c>
      <c r="D187" s="13" t="str">
        <f>VLOOKUP($B187,'FIXTURES INPUT'!$A$4:$H$41,3,FALSE)</f>
        <v>Sun</v>
      </c>
      <c r="E187" s="14">
        <f>VLOOKUP($B187,'FIXTURES INPUT'!$A$4:$H$41,4,FALSE)</f>
        <v>45074</v>
      </c>
      <c r="F187" s="4" t="str">
        <f>VLOOKUP($B187,'FIXTURES INPUT'!$A$4:$H$41,6,FALSE)</f>
        <v>Long Melford</v>
      </c>
      <c r="G187" s="13" t="str">
        <f>VLOOKUP($B187,'FIXTURES INPUT'!$A$4:$H$41,7,FALSE)</f>
        <v>Away</v>
      </c>
      <c r="H187" s="13" t="str">
        <f>VLOOKUP($B187,'FIXTURES INPUT'!$A$4:$H$41,8,FALSE)</f>
        <v>Standard</v>
      </c>
      <c r="I187" s="13">
        <f t="shared" si="22"/>
        <v>10</v>
      </c>
      <c r="J187" s="4" t="str">
        <f>VLOOKUP($I187,LISTS!$A$2:$B$39,2,FALSE)</f>
        <v>Chown</v>
      </c>
      <c r="K187" s="32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X187" s="13">
        <f>(IF($K187="No",0,VLOOKUP(X$3,LISTS!$M$2:$N$21,2,FALSE)*L187))*VLOOKUP($H187,LISTS!$G$2:$H$10,2,FALSE)</f>
        <v>0</v>
      </c>
      <c r="Y187" s="13">
        <f>(IF($K187="No",0,VLOOKUP(Y$3,LISTS!$M$2:$N$21,2,FALSE)*M187))*VLOOKUP($H187,LISTS!$G$2:$H$10,2,FALSE)</f>
        <v>0</v>
      </c>
      <c r="Z187" s="13">
        <f>(IF($K187="No",0,VLOOKUP(Z$3,LISTS!$M$2:$N$21,2,FALSE)*N187))*VLOOKUP($H187,LISTS!$G$2:$H$10,2,FALSE)</f>
        <v>0</v>
      </c>
      <c r="AA187" s="13">
        <f>(IF($K187="No",0,VLOOKUP(AA$3,LISTS!$M$2:$N$21,2,FALSE)*O187))*VLOOKUP($H187,LISTS!$G$2:$H$10,2,FALSE)</f>
        <v>0</v>
      </c>
      <c r="AB187" s="13">
        <f>(IF($K187="No",0,VLOOKUP(AB$3,LISTS!$M$2:$N$21,2,FALSE)*P187))*VLOOKUP($H187,LISTS!$G$2:$H$10,2,FALSE)</f>
        <v>0</v>
      </c>
      <c r="AC187" s="13">
        <f>(IF($K187="No",0,VLOOKUP(AC$3,LISTS!$M$2:$N$21,2,FALSE)*IF(Q187="YES",1,0)))*VLOOKUP($H187,LISTS!$G$2:$H$10,2,FALSE)</f>
        <v>0</v>
      </c>
      <c r="AD187" s="13">
        <f>(IF($K187="No",0,VLOOKUP(AD$3,LISTS!$M$2:$N$21,2,FALSE)*IF(R187="YES",1,0)))*VLOOKUP($H187,LISTS!$G$2:$H$10,2,FALSE)</f>
        <v>0</v>
      </c>
      <c r="AE187" s="13">
        <f>(IF($K187="No",0,VLOOKUP(AE$3,LISTS!$M$2:$N$21,2,FALSE)*IF(S187="YES",1,0)))*VLOOKUP($H187,LISTS!$G$2:$H$10,2,FALSE)</f>
        <v>0</v>
      </c>
      <c r="AF187" s="13">
        <f>(IF($K187="No",0,VLOOKUP(AF$3,LISTS!$M$2:$N$21,2,FALSE)*IF(T187="YES",1,0)))*VLOOKUP($H187,LISTS!$G$2:$H$10,2,FALSE)</f>
        <v>0</v>
      </c>
      <c r="AG187" s="13">
        <f>(IF($K187="No",0,VLOOKUP(AG$3,LISTS!$M$2:$N$21,2,FALSE)*IF(U187="YES",1,0)))*VLOOKUP($H187,LISTS!$G$2:$H$10,2,FALSE)</f>
        <v>0</v>
      </c>
      <c r="AH187" s="13">
        <f>(IF($K187="No",0,VLOOKUP(AH$3,LISTS!$M$2:$N$21,2,FALSE)*IF(V187="YES",1,0)))*VLOOKUP($H187,LISTS!$G$2:$H$10,2,FALSE)</f>
        <v>0</v>
      </c>
      <c r="AI187" s="29">
        <f t="shared" si="23"/>
        <v>0</v>
      </c>
    </row>
    <row r="188" spans="1:35" x14ac:dyDescent="0.25">
      <c r="A188" s="3">
        <f t="shared" si="19"/>
        <v>2023</v>
      </c>
      <c r="B188" s="11">
        <f t="shared" si="20"/>
        <v>7</v>
      </c>
      <c r="C188" s="11" t="str">
        <f>VLOOKUP($B188,'FIXTURES INPUT'!$A$4:$H$41,2,FALSE)</f>
        <v>Wk07</v>
      </c>
      <c r="D188" s="13" t="str">
        <f>VLOOKUP($B188,'FIXTURES INPUT'!$A$4:$H$41,3,FALSE)</f>
        <v>Sun</v>
      </c>
      <c r="E188" s="14">
        <f>VLOOKUP($B188,'FIXTURES INPUT'!$A$4:$H$41,4,FALSE)</f>
        <v>45074</v>
      </c>
      <c r="F188" s="4" t="str">
        <f>VLOOKUP($B188,'FIXTURES INPUT'!$A$4:$H$41,6,FALSE)</f>
        <v>Long Melford</v>
      </c>
      <c r="G188" s="13" t="str">
        <f>VLOOKUP($B188,'FIXTURES INPUT'!$A$4:$H$41,7,FALSE)</f>
        <v>Away</v>
      </c>
      <c r="H188" s="13" t="str">
        <f>VLOOKUP($B188,'FIXTURES INPUT'!$A$4:$H$41,8,FALSE)</f>
        <v>Standard</v>
      </c>
      <c r="I188" s="13">
        <f t="shared" si="22"/>
        <v>11</v>
      </c>
      <c r="J188" s="4" t="str">
        <f>VLOOKUP($I188,LISTS!$A$2:$B$39,2,FALSE)</f>
        <v>Minndo</v>
      </c>
      <c r="K188" s="32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X188" s="13">
        <f>(IF($K188="No",0,VLOOKUP(X$3,LISTS!$M$2:$N$21,2,FALSE)*L188))*VLOOKUP($H188,LISTS!$G$2:$H$10,2,FALSE)</f>
        <v>0</v>
      </c>
      <c r="Y188" s="13">
        <f>(IF($K188="No",0,VLOOKUP(Y$3,LISTS!$M$2:$N$21,2,FALSE)*M188))*VLOOKUP($H188,LISTS!$G$2:$H$10,2,FALSE)</f>
        <v>0</v>
      </c>
      <c r="Z188" s="13">
        <f>(IF($K188="No",0,VLOOKUP(Z$3,LISTS!$M$2:$N$21,2,FALSE)*N188))*VLOOKUP($H188,LISTS!$G$2:$H$10,2,FALSE)</f>
        <v>0</v>
      </c>
      <c r="AA188" s="13">
        <f>(IF($K188="No",0,VLOOKUP(AA$3,LISTS!$M$2:$N$21,2,FALSE)*O188))*VLOOKUP($H188,LISTS!$G$2:$H$10,2,FALSE)</f>
        <v>0</v>
      </c>
      <c r="AB188" s="13">
        <f>(IF($K188="No",0,VLOOKUP(AB$3,LISTS!$M$2:$N$21,2,FALSE)*P188))*VLOOKUP($H188,LISTS!$G$2:$H$10,2,FALSE)</f>
        <v>0</v>
      </c>
      <c r="AC188" s="13">
        <f>(IF($K188="No",0,VLOOKUP(AC$3,LISTS!$M$2:$N$21,2,FALSE)*IF(Q188="YES",1,0)))*VLOOKUP($H188,LISTS!$G$2:$H$10,2,FALSE)</f>
        <v>0</v>
      </c>
      <c r="AD188" s="13">
        <f>(IF($K188="No",0,VLOOKUP(AD$3,LISTS!$M$2:$N$21,2,FALSE)*IF(R188="YES",1,0)))*VLOOKUP($H188,LISTS!$G$2:$H$10,2,FALSE)</f>
        <v>0</v>
      </c>
      <c r="AE188" s="13">
        <f>(IF($K188="No",0,VLOOKUP(AE$3,LISTS!$M$2:$N$21,2,FALSE)*IF(S188="YES",1,0)))*VLOOKUP($H188,LISTS!$G$2:$H$10,2,FALSE)</f>
        <v>0</v>
      </c>
      <c r="AF188" s="13">
        <f>(IF($K188="No",0,VLOOKUP(AF$3,LISTS!$M$2:$N$21,2,FALSE)*IF(T188="YES",1,0)))*VLOOKUP($H188,LISTS!$G$2:$H$10,2,FALSE)</f>
        <v>0</v>
      </c>
      <c r="AG188" s="13">
        <f>(IF($K188="No",0,VLOOKUP(AG$3,LISTS!$M$2:$N$21,2,FALSE)*IF(U188="YES",1,0)))*VLOOKUP($H188,LISTS!$G$2:$H$10,2,FALSE)</f>
        <v>0</v>
      </c>
      <c r="AH188" s="13">
        <f>(IF($K188="No",0,VLOOKUP(AH$3,LISTS!$M$2:$N$21,2,FALSE)*IF(V188="YES",1,0)))*VLOOKUP($H188,LISTS!$G$2:$H$10,2,FALSE)</f>
        <v>0</v>
      </c>
      <c r="AI188" s="29">
        <f t="shared" si="23"/>
        <v>0</v>
      </c>
    </row>
    <row r="189" spans="1:35" x14ac:dyDescent="0.25">
      <c r="A189" s="3">
        <f t="shared" si="19"/>
        <v>2023</v>
      </c>
      <c r="B189" s="11">
        <f t="shared" si="20"/>
        <v>7</v>
      </c>
      <c r="C189" s="11" t="str">
        <f>VLOOKUP($B189,'FIXTURES INPUT'!$A$4:$H$41,2,FALSE)</f>
        <v>Wk07</v>
      </c>
      <c r="D189" s="13" t="str">
        <f>VLOOKUP($B189,'FIXTURES INPUT'!$A$4:$H$41,3,FALSE)</f>
        <v>Sun</v>
      </c>
      <c r="E189" s="14">
        <f>VLOOKUP($B189,'FIXTURES INPUT'!$A$4:$H$41,4,FALSE)</f>
        <v>45074</v>
      </c>
      <c r="F189" s="4" t="str">
        <f>VLOOKUP($B189,'FIXTURES INPUT'!$A$4:$H$41,6,FALSE)</f>
        <v>Long Melford</v>
      </c>
      <c r="G189" s="13" t="str">
        <f>VLOOKUP($B189,'FIXTURES INPUT'!$A$4:$H$41,7,FALSE)</f>
        <v>Away</v>
      </c>
      <c r="H189" s="13" t="str">
        <f>VLOOKUP($B189,'FIXTURES INPUT'!$A$4:$H$41,8,FALSE)</f>
        <v>Standard</v>
      </c>
      <c r="I189" s="13">
        <f t="shared" si="22"/>
        <v>12</v>
      </c>
      <c r="J189" s="4" t="str">
        <f>VLOOKUP($I189,LISTS!$A$2:$B$39,2,FALSE)</f>
        <v>Bevan Gordon</v>
      </c>
      <c r="K189" s="32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X189" s="13">
        <f>(IF($K189="No",0,VLOOKUP(X$3,LISTS!$M$2:$N$21,2,FALSE)*L189))*VLOOKUP($H189,LISTS!$G$2:$H$10,2,FALSE)</f>
        <v>0</v>
      </c>
      <c r="Y189" s="13">
        <f>(IF($K189="No",0,VLOOKUP(Y$3,LISTS!$M$2:$N$21,2,FALSE)*M189))*VLOOKUP($H189,LISTS!$G$2:$H$10,2,FALSE)</f>
        <v>0</v>
      </c>
      <c r="Z189" s="13">
        <f>(IF($K189="No",0,VLOOKUP(Z$3,LISTS!$M$2:$N$21,2,FALSE)*N189))*VLOOKUP($H189,LISTS!$G$2:$H$10,2,FALSE)</f>
        <v>0</v>
      </c>
      <c r="AA189" s="13">
        <f>(IF($K189="No",0,VLOOKUP(AA$3,LISTS!$M$2:$N$21,2,FALSE)*O189))*VLOOKUP($H189,LISTS!$G$2:$H$10,2,FALSE)</f>
        <v>0</v>
      </c>
      <c r="AB189" s="13">
        <f>(IF($K189="No",0,VLOOKUP(AB$3,LISTS!$M$2:$N$21,2,FALSE)*P189))*VLOOKUP($H189,LISTS!$G$2:$H$10,2,FALSE)</f>
        <v>0</v>
      </c>
      <c r="AC189" s="13">
        <f>(IF($K189="No",0,VLOOKUP(AC$3,LISTS!$M$2:$N$21,2,FALSE)*IF(Q189="YES",1,0)))*VLOOKUP($H189,LISTS!$G$2:$H$10,2,FALSE)</f>
        <v>0</v>
      </c>
      <c r="AD189" s="13">
        <f>(IF($K189="No",0,VLOOKUP(AD$3,LISTS!$M$2:$N$21,2,FALSE)*IF(R189="YES",1,0)))*VLOOKUP($H189,LISTS!$G$2:$H$10,2,FALSE)</f>
        <v>0</v>
      </c>
      <c r="AE189" s="13">
        <f>(IF($K189="No",0,VLOOKUP(AE$3,LISTS!$M$2:$N$21,2,FALSE)*IF(S189="YES",1,0)))*VLOOKUP($H189,LISTS!$G$2:$H$10,2,FALSE)</f>
        <v>0</v>
      </c>
      <c r="AF189" s="13">
        <f>(IF($K189="No",0,VLOOKUP(AF$3,LISTS!$M$2:$N$21,2,FALSE)*IF(T189="YES",1,0)))*VLOOKUP($H189,LISTS!$G$2:$H$10,2,FALSE)</f>
        <v>0</v>
      </c>
      <c r="AG189" s="13">
        <f>(IF($K189="No",0,VLOOKUP(AG$3,LISTS!$M$2:$N$21,2,FALSE)*IF(U189="YES",1,0)))*VLOOKUP($H189,LISTS!$G$2:$H$10,2,FALSE)</f>
        <v>0</v>
      </c>
      <c r="AH189" s="13">
        <f>(IF($K189="No",0,VLOOKUP(AH$3,LISTS!$M$2:$N$21,2,FALSE)*IF(V189="YES",1,0)))*VLOOKUP($H189,LISTS!$G$2:$H$10,2,FALSE)</f>
        <v>0</v>
      </c>
      <c r="AI189" s="29">
        <f t="shared" si="23"/>
        <v>0</v>
      </c>
    </row>
    <row r="190" spans="1:35" x14ac:dyDescent="0.25">
      <c r="A190" s="3">
        <f t="shared" si="19"/>
        <v>2023</v>
      </c>
      <c r="B190" s="11">
        <f t="shared" si="20"/>
        <v>7</v>
      </c>
      <c r="C190" s="11" t="str">
        <f>VLOOKUP($B190,'FIXTURES INPUT'!$A$4:$H$41,2,FALSE)</f>
        <v>Wk07</v>
      </c>
      <c r="D190" s="13" t="str">
        <f>VLOOKUP($B190,'FIXTURES INPUT'!$A$4:$H$41,3,FALSE)</f>
        <v>Sun</v>
      </c>
      <c r="E190" s="14">
        <f>VLOOKUP($B190,'FIXTURES INPUT'!$A$4:$H$41,4,FALSE)</f>
        <v>45074</v>
      </c>
      <c r="F190" s="4" t="str">
        <f>VLOOKUP($B190,'FIXTURES INPUT'!$A$4:$H$41,6,FALSE)</f>
        <v>Long Melford</v>
      </c>
      <c r="G190" s="13" t="str">
        <f>VLOOKUP($B190,'FIXTURES INPUT'!$A$4:$H$41,7,FALSE)</f>
        <v>Away</v>
      </c>
      <c r="H190" s="13" t="str">
        <f>VLOOKUP($B190,'FIXTURES INPUT'!$A$4:$H$41,8,FALSE)</f>
        <v>Standard</v>
      </c>
      <c r="I190" s="13">
        <f t="shared" si="22"/>
        <v>13</v>
      </c>
      <c r="J190" s="4" t="str">
        <f>VLOOKUP($I190,LISTS!$A$2:$B$39,2,FALSE)</f>
        <v>Harry Armour</v>
      </c>
      <c r="K190" s="32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X190" s="13">
        <f>(IF($K190="No",0,VLOOKUP(X$3,LISTS!$M$2:$N$21,2,FALSE)*L190))*VLOOKUP($H190,LISTS!$G$2:$H$10,2,FALSE)</f>
        <v>0</v>
      </c>
      <c r="Y190" s="13">
        <f>(IF($K190="No",0,VLOOKUP(Y$3,LISTS!$M$2:$N$21,2,FALSE)*M190))*VLOOKUP($H190,LISTS!$G$2:$H$10,2,FALSE)</f>
        <v>0</v>
      </c>
      <c r="Z190" s="13">
        <f>(IF($K190="No",0,VLOOKUP(Z$3,LISTS!$M$2:$N$21,2,FALSE)*N190))*VLOOKUP($H190,LISTS!$G$2:$H$10,2,FALSE)</f>
        <v>0</v>
      </c>
      <c r="AA190" s="13">
        <f>(IF($K190="No",0,VLOOKUP(AA$3,LISTS!$M$2:$N$21,2,FALSE)*O190))*VLOOKUP($H190,LISTS!$G$2:$H$10,2,FALSE)</f>
        <v>0</v>
      </c>
      <c r="AB190" s="13">
        <f>(IF($K190="No",0,VLOOKUP(AB$3,LISTS!$M$2:$N$21,2,FALSE)*P190))*VLOOKUP($H190,LISTS!$G$2:$H$10,2,FALSE)</f>
        <v>0</v>
      </c>
      <c r="AC190" s="13">
        <f>(IF($K190="No",0,VLOOKUP(AC$3,LISTS!$M$2:$N$21,2,FALSE)*IF(Q190="YES",1,0)))*VLOOKUP($H190,LISTS!$G$2:$H$10,2,FALSE)</f>
        <v>0</v>
      </c>
      <c r="AD190" s="13">
        <f>(IF($K190="No",0,VLOOKUP(AD$3,LISTS!$M$2:$N$21,2,FALSE)*IF(R190="YES",1,0)))*VLOOKUP($H190,LISTS!$G$2:$H$10,2,FALSE)</f>
        <v>0</v>
      </c>
      <c r="AE190" s="13">
        <f>(IF($K190="No",0,VLOOKUP(AE$3,LISTS!$M$2:$N$21,2,FALSE)*IF(S190="YES",1,0)))*VLOOKUP($H190,LISTS!$G$2:$H$10,2,FALSE)</f>
        <v>0</v>
      </c>
      <c r="AF190" s="13">
        <f>(IF($K190="No",0,VLOOKUP(AF$3,LISTS!$M$2:$N$21,2,FALSE)*IF(T190="YES",1,0)))*VLOOKUP($H190,LISTS!$G$2:$H$10,2,FALSE)</f>
        <v>0</v>
      </c>
      <c r="AG190" s="13">
        <f>(IF($K190="No",0,VLOOKUP(AG$3,LISTS!$M$2:$N$21,2,FALSE)*IF(U190="YES",1,0)))*VLOOKUP($H190,LISTS!$G$2:$H$10,2,FALSE)</f>
        <v>0</v>
      </c>
      <c r="AH190" s="13">
        <f>(IF($K190="No",0,VLOOKUP(AH$3,LISTS!$M$2:$N$21,2,FALSE)*IF(V190="YES",1,0)))*VLOOKUP($H190,LISTS!$G$2:$H$10,2,FALSE)</f>
        <v>0</v>
      </c>
      <c r="AI190" s="29">
        <f t="shared" si="23"/>
        <v>0</v>
      </c>
    </row>
    <row r="191" spans="1:35" x14ac:dyDescent="0.25">
      <c r="A191" s="3">
        <f t="shared" ref="A191:A254" si="32">$A$4</f>
        <v>2023</v>
      </c>
      <c r="B191" s="11">
        <f t="shared" ref="B191:B254" si="33">B190</f>
        <v>7</v>
      </c>
      <c r="C191" s="11" t="str">
        <f>VLOOKUP($B191,'FIXTURES INPUT'!$A$4:$H$41,2,FALSE)</f>
        <v>Wk07</v>
      </c>
      <c r="D191" s="13" t="str">
        <f>VLOOKUP($B191,'FIXTURES INPUT'!$A$4:$H$41,3,FALSE)</f>
        <v>Sun</v>
      </c>
      <c r="E191" s="14">
        <f>VLOOKUP($B191,'FIXTURES INPUT'!$A$4:$H$41,4,FALSE)</f>
        <v>45074</v>
      </c>
      <c r="F191" s="4" t="str">
        <f>VLOOKUP($B191,'FIXTURES INPUT'!$A$4:$H$41,6,FALSE)</f>
        <v>Long Melford</v>
      </c>
      <c r="G191" s="13" t="str">
        <f>VLOOKUP($B191,'FIXTURES INPUT'!$A$4:$H$41,7,FALSE)</f>
        <v>Away</v>
      </c>
      <c r="H191" s="13" t="str">
        <f>VLOOKUP($B191,'FIXTURES INPUT'!$A$4:$H$41,8,FALSE)</f>
        <v>Standard</v>
      </c>
      <c r="I191" s="13">
        <f t="shared" si="22"/>
        <v>14</v>
      </c>
      <c r="J191" s="4" t="str">
        <f>VLOOKUP($I191,LISTS!$A$2:$B$39,2,FALSE)</f>
        <v>KP</v>
      </c>
      <c r="K191" s="32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X191" s="13">
        <f>(IF($K191="No",0,VLOOKUP(X$3,LISTS!$M$2:$N$21,2,FALSE)*L191))*VLOOKUP($H191,LISTS!$G$2:$H$10,2,FALSE)</f>
        <v>0</v>
      </c>
      <c r="Y191" s="13">
        <f>(IF($K191="No",0,VLOOKUP(Y$3,LISTS!$M$2:$N$21,2,FALSE)*M191))*VLOOKUP($H191,LISTS!$G$2:$H$10,2,FALSE)</f>
        <v>0</v>
      </c>
      <c r="Z191" s="13">
        <f>(IF($K191="No",0,VLOOKUP(Z$3,LISTS!$M$2:$N$21,2,FALSE)*N191))*VLOOKUP($H191,LISTS!$G$2:$H$10,2,FALSE)</f>
        <v>0</v>
      </c>
      <c r="AA191" s="13">
        <f>(IF($K191="No",0,VLOOKUP(AA$3,LISTS!$M$2:$N$21,2,FALSE)*O191))*VLOOKUP($H191,LISTS!$G$2:$H$10,2,FALSE)</f>
        <v>0</v>
      </c>
      <c r="AB191" s="13">
        <f>(IF($K191="No",0,VLOOKUP(AB$3,LISTS!$M$2:$N$21,2,FALSE)*P191))*VLOOKUP($H191,LISTS!$G$2:$H$10,2,FALSE)</f>
        <v>0</v>
      </c>
      <c r="AC191" s="13">
        <f>(IF($K191="No",0,VLOOKUP(AC$3,LISTS!$M$2:$N$21,2,FALSE)*IF(Q191="YES",1,0)))*VLOOKUP($H191,LISTS!$G$2:$H$10,2,FALSE)</f>
        <v>0</v>
      </c>
      <c r="AD191" s="13">
        <f>(IF($K191="No",0,VLOOKUP(AD$3,LISTS!$M$2:$N$21,2,FALSE)*IF(R191="YES",1,0)))*VLOOKUP($H191,LISTS!$G$2:$H$10,2,FALSE)</f>
        <v>0</v>
      </c>
      <c r="AE191" s="13">
        <f>(IF($K191="No",0,VLOOKUP(AE$3,LISTS!$M$2:$N$21,2,FALSE)*IF(S191="YES",1,0)))*VLOOKUP($H191,LISTS!$G$2:$H$10,2,FALSE)</f>
        <v>0</v>
      </c>
      <c r="AF191" s="13">
        <f>(IF($K191="No",0,VLOOKUP(AF$3,LISTS!$M$2:$N$21,2,FALSE)*IF(T191="YES",1,0)))*VLOOKUP($H191,LISTS!$G$2:$H$10,2,FALSE)</f>
        <v>0</v>
      </c>
      <c r="AG191" s="13">
        <f>(IF($K191="No",0,VLOOKUP(AG$3,LISTS!$M$2:$N$21,2,FALSE)*IF(U191="YES",1,0)))*VLOOKUP($H191,LISTS!$G$2:$H$10,2,FALSE)</f>
        <v>0</v>
      </c>
      <c r="AH191" s="13">
        <f>(IF($K191="No",0,VLOOKUP(AH$3,LISTS!$M$2:$N$21,2,FALSE)*IF(V191="YES",1,0)))*VLOOKUP($H191,LISTS!$G$2:$H$10,2,FALSE)</f>
        <v>0</v>
      </c>
      <c r="AI191" s="29">
        <f t="shared" si="23"/>
        <v>0</v>
      </c>
    </row>
    <row r="192" spans="1:35" x14ac:dyDescent="0.25">
      <c r="A192" s="3">
        <f t="shared" si="32"/>
        <v>2023</v>
      </c>
      <c r="B192" s="11">
        <f t="shared" si="33"/>
        <v>7</v>
      </c>
      <c r="C192" s="11" t="str">
        <f>VLOOKUP($B192,'FIXTURES INPUT'!$A$4:$H$41,2,FALSE)</f>
        <v>Wk07</v>
      </c>
      <c r="D192" s="13" t="str">
        <f>VLOOKUP($B192,'FIXTURES INPUT'!$A$4:$H$41,3,FALSE)</f>
        <v>Sun</v>
      </c>
      <c r="E192" s="14">
        <f>VLOOKUP($B192,'FIXTURES INPUT'!$A$4:$H$41,4,FALSE)</f>
        <v>45074</v>
      </c>
      <c r="F192" s="4" t="str">
        <f>VLOOKUP($B192,'FIXTURES INPUT'!$A$4:$H$41,6,FALSE)</f>
        <v>Long Melford</v>
      </c>
      <c r="G192" s="13" t="str">
        <f>VLOOKUP($B192,'FIXTURES INPUT'!$A$4:$H$41,7,FALSE)</f>
        <v>Away</v>
      </c>
      <c r="H192" s="13" t="str">
        <f>VLOOKUP($B192,'FIXTURES INPUT'!$A$4:$H$41,8,FALSE)</f>
        <v>Standard</v>
      </c>
      <c r="I192" s="13">
        <f t="shared" si="22"/>
        <v>15</v>
      </c>
      <c r="J192" s="4" t="str">
        <f>VLOOKUP($I192,LISTS!$A$2:$B$39,2,FALSE)</f>
        <v>Will Stacey</v>
      </c>
      <c r="K192" s="32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X192" s="13">
        <f>(IF($K192="No",0,VLOOKUP(X$3,LISTS!$M$2:$N$21,2,FALSE)*L192))*VLOOKUP($H192,LISTS!$G$2:$H$10,2,FALSE)</f>
        <v>0</v>
      </c>
      <c r="Y192" s="13">
        <f>(IF($K192="No",0,VLOOKUP(Y$3,LISTS!$M$2:$N$21,2,FALSE)*M192))*VLOOKUP($H192,LISTS!$G$2:$H$10,2,FALSE)</f>
        <v>0</v>
      </c>
      <c r="Z192" s="13">
        <f>(IF($K192="No",0,VLOOKUP(Z$3,LISTS!$M$2:$N$21,2,FALSE)*N192))*VLOOKUP($H192,LISTS!$G$2:$H$10,2,FALSE)</f>
        <v>0</v>
      </c>
      <c r="AA192" s="13">
        <f>(IF($K192="No",0,VLOOKUP(AA$3,LISTS!$M$2:$N$21,2,FALSE)*O192))*VLOOKUP($H192,LISTS!$G$2:$H$10,2,FALSE)</f>
        <v>0</v>
      </c>
      <c r="AB192" s="13">
        <f>(IF($K192="No",0,VLOOKUP(AB$3,LISTS!$M$2:$N$21,2,FALSE)*P192))*VLOOKUP($H192,LISTS!$G$2:$H$10,2,FALSE)</f>
        <v>0</v>
      </c>
      <c r="AC192" s="13">
        <f>(IF($K192="No",0,VLOOKUP(AC$3,LISTS!$M$2:$N$21,2,FALSE)*IF(Q192="YES",1,0)))*VLOOKUP($H192,LISTS!$G$2:$H$10,2,FALSE)</f>
        <v>0</v>
      </c>
      <c r="AD192" s="13">
        <f>(IF($K192="No",0,VLOOKUP(AD$3,LISTS!$M$2:$N$21,2,FALSE)*IF(R192="YES",1,0)))*VLOOKUP($H192,LISTS!$G$2:$H$10,2,FALSE)</f>
        <v>0</v>
      </c>
      <c r="AE192" s="13">
        <f>(IF($K192="No",0,VLOOKUP(AE$3,LISTS!$M$2:$N$21,2,FALSE)*IF(S192="YES",1,0)))*VLOOKUP($H192,LISTS!$G$2:$H$10,2,FALSE)</f>
        <v>0</v>
      </c>
      <c r="AF192" s="13">
        <f>(IF($K192="No",0,VLOOKUP(AF$3,LISTS!$M$2:$N$21,2,FALSE)*IF(T192="YES",1,0)))*VLOOKUP($H192,LISTS!$G$2:$H$10,2,FALSE)</f>
        <v>0</v>
      </c>
      <c r="AG192" s="13">
        <f>(IF($K192="No",0,VLOOKUP(AG$3,LISTS!$M$2:$N$21,2,FALSE)*IF(U192="YES",1,0)))*VLOOKUP($H192,LISTS!$G$2:$H$10,2,FALSE)</f>
        <v>0</v>
      </c>
      <c r="AH192" s="13">
        <f>(IF($K192="No",0,VLOOKUP(AH$3,LISTS!$M$2:$N$21,2,FALSE)*IF(V192="YES",1,0)))*VLOOKUP($H192,LISTS!$G$2:$H$10,2,FALSE)</f>
        <v>0</v>
      </c>
      <c r="AI192" s="29">
        <f t="shared" si="23"/>
        <v>0</v>
      </c>
    </row>
    <row r="193" spans="1:35" x14ac:dyDescent="0.25">
      <c r="A193" s="3">
        <f t="shared" si="32"/>
        <v>2023</v>
      </c>
      <c r="B193" s="11">
        <f t="shared" si="33"/>
        <v>7</v>
      </c>
      <c r="C193" s="11" t="str">
        <f>VLOOKUP($B193,'FIXTURES INPUT'!$A$4:$H$41,2,FALSE)</f>
        <v>Wk07</v>
      </c>
      <c r="D193" s="13" t="str">
        <f>VLOOKUP($B193,'FIXTURES INPUT'!$A$4:$H$41,3,FALSE)</f>
        <v>Sun</v>
      </c>
      <c r="E193" s="14">
        <f>VLOOKUP($B193,'FIXTURES INPUT'!$A$4:$H$41,4,FALSE)</f>
        <v>45074</v>
      </c>
      <c r="F193" s="4" t="str">
        <f>VLOOKUP($B193,'FIXTURES INPUT'!$A$4:$H$41,6,FALSE)</f>
        <v>Long Melford</v>
      </c>
      <c r="G193" s="13" t="str">
        <f>VLOOKUP($B193,'FIXTURES INPUT'!$A$4:$H$41,7,FALSE)</f>
        <v>Away</v>
      </c>
      <c r="H193" s="13" t="str">
        <f>VLOOKUP($B193,'FIXTURES INPUT'!$A$4:$H$41,8,FALSE)</f>
        <v>Standard</v>
      </c>
      <c r="I193" s="13">
        <f t="shared" si="22"/>
        <v>16</v>
      </c>
      <c r="J193" s="4" t="str">
        <f>VLOOKUP($I193,LISTS!$A$2:$B$39,2,FALSE)</f>
        <v>Barry</v>
      </c>
      <c r="K193" s="32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X193" s="13">
        <f>(IF($K193="No",0,VLOOKUP(X$3,LISTS!$M$2:$N$21,2,FALSE)*L193))*VLOOKUP($H193,LISTS!$G$2:$H$10,2,FALSE)</f>
        <v>0</v>
      </c>
      <c r="Y193" s="13">
        <f>(IF($K193="No",0,VLOOKUP(Y$3,LISTS!$M$2:$N$21,2,FALSE)*M193))*VLOOKUP($H193,LISTS!$G$2:$H$10,2,FALSE)</f>
        <v>0</v>
      </c>
      <c r="Z193" s="13">
        <f>(IF($K193="No",0,VLOOKUP(Z$3,LISTS!$M$2:$N$21,2,FALSE)*N193))*VLOOKUP($H193,LISTS!$G$2:$H$10,2,FALSE)</f>
        <v>0</v>
      </c>
      <c r="AA193" s="13">
        <f>(IF($K193="No",0,VLOOKUP(AA$3,LISTS!$M$2:$N$21,2,FALSE)*O193))*VLOOKUP($H193,LISTS!$G$2:$H$10,2,FALSE)</f>
        <v>0</v>
      </c>
      <c r="AB193" s="13">
        <f>(IF($K193="No",0,VLOOKUP(AB$3,LISTS!$M$2:$N$21,2,FALSE)*P193))*VLOOKUP($H193,LISTS!$G$2:$H$10,2,FALSE)</f>
        <v>0</v>
      </c>
      <c r="AC193" s="13">
        <f>(IF($K193="No",0,VLOOKUP(AC$3,LISTS!$M$2:$N$21,2,FALSE)*IF(Q193="YES",1,0)))*VLOOKUP($H193,LISTS!$G$2:$H$10,2,FALSE)</f>
        <v>0</v>
      </c>
      <c r="AD193" s="13">
        <f>(IF($K193="No",0,VLOOKUP(AD$3,LISTS!$M$2:$N$21,2,FALSE)*IF(R193="YES",1,0)))*VLOOKUP($H193,LISTS!$G$2:$H$10,2,FALSE)</f>
        <v>0</v>
      </c>
      <c r="AE193" s="13">
        <f>(IF($K193="No",0,VLOOKUP(AE$3,LISTS!$M$2:$N$21,2,FALSE)*IF(S193="YES",1,0)))*VLOOKUP($H193,LISTS!$G$2:$H$10,2,FALSE)</f>
        <v>0</v>
      </c>
      <c r="AF193" s="13">
        <f>(IF($K193="No",0,VLOOKUP(AF$3,LISTS!$M$2:$N$21,2,FALSE)*IF(T193="YES",1,0)))*VLOOKUP($H193,LISTS!$G$2:$H$10,2,FALSE)</f>
        <v>0</v>
      </c>
      <c r="AG193" s="13">
        <f>(IF($K193="No",0,VLOOKUP(AG$3,LISTS!$M$2:$N$21,2,FALSE)*IF(U193="YES",1,0)))*VLOOKUP($H193,LISTS!$G$2:$H$10,2,FALSE)</f>
        <v>0</v>
      </c>
      <c r="AH193" s="13">
        <f>(IF($K193="No",0,VLOOKUP(AH$3,LISTS!$M$2:$N$21,2,FALSE)*IF(V193="YES",1,0)))*VLOOKUP($H193,LISTS!$G$2:$H$10,2,FALSE)</f>
        <v>0</v>
      </c>
      <c r="AI193" s="29">
        <f t="shared" si="23"/>
        <v>0</v>
      </c>
    </row>
    <row r="194" spans="1:35" x14ac:dyDescent="0.25">
      <c r="A194" s="3">
        <f t="shared" si="32"/>
        <v>2023</v>
      </c>
      <c r="B194" s="11">
        <f t="shared" si="33"/>
        <v>7</v>
      </c>
      <c r="C194" s="11" t="str">
        <f>VLOOKUP($B194,'FIXTURES INPUT'!$A$4:$H$41,2,FALSE)</f>
        <v>Wk07</v>
      </c>
      <c r="D194" s="13" t="str">
        <f>VLOOKUP($B194,'FIXTURES INPUT'!$A$4:$H$41,3,FALSE)</f>
        <v>Sun</v>
      </c>
      <c r="E194" s="14">
        <f>VLOOKUP($B194,'FIXTURES INPUT'!$A$4:$H$41,4,FALSE)</f>
        <v>45074</v>
      </c>
      <c r="F194" s="4" t="str">
        <f>VLOOKUP($B194,'FIXTURES INPUT'!$A$4:$H$41,6,FALSE)</f>
        <v>Long Melford</v>
      </c>
      <c r="G194" s="13" t="str">
        <f>VLOOKUP($B194,'FIXTURES INPUT'!$A$4:$H$41,7,FALSE)</f>
        <v>Away</v>
      </c>
      <c r="H194" s="13" t="str">
        <f>VLOOKUP($B194,'FIXTURES INPUT'!$A$4:$H$41,8,FALSE)</f>
        <v>Standard</v>
      </c>
      <c r="I194" s="13">
        <f t="shared" si="22"/>
        <v>17</v>
      </c>
      <c r="J194" s="4" t="str">
        <f>VLOOKUP($I194,LISTS!$A$2:$B$39,2,FALSE)</f>
        <v>Rob Sherriff</v>
      </c>
      <c r="K194" s="32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X194" s="13">
        <f>(IF($K194="No",0,VLOOKUP(X$3,LISTS!$M$2:$N$21,2,FALSE)*L194))*VLOOKUP($H194,LISTS!$G$2:$H$10,2,FALSE)</f>
        <v>0</v>
      </c>
      <c r="Y194" s="13">
        <f>(IF($K194="No",0,VLOOKUP(Y$3,LISTS!$M$2:$N$21,2,FALSE)*M194))*VLOOKUP($H194,LISTS!$G$2:$H$10,2,FALSE)</f>
        <v>0</v>
      </c>
      <c r="Z194" s="13">
        <f>(IF($K194="No",0,VLOOKUP(Z$3,LISTS!$M$2:$N$21,2,FALSE)*N194))*VLOOKUP($H194,LISTS!$G$2:$H$10,2,FALSE)</f>
        <v>0</v>
      </c>
      <c r="AA194" s="13">
        <f>(IF($K194="No",0,VLOOKUP(AA$3,LISTS!$M$2:$N$21,2,FALSE)*O194))*VLOOKUP($H194,LISTS!$G$2:$H$10,2,FALSE)</f>
        <v>0</v>
      </c>
      <c r="AB194" s="13">
        <f>(IF($K194="No",0,VLOOKUP(AB$3,LISTS!$M$2:$N$21,2,FALSE)*P194))*VLOOKUP($H194,LISTS!$G$2:$H$10,2,FALSE)</f>
        <v>0</v>
      </c>
      <c r="AC194" s="13">
        <f>(IF($K194="No",0,VLOOKUP(AC$3,LISTS!$M$2:$N$21,2,FALSE)*IF(Q194="YES",1,0)))*VLOOKUP($H194,LISTS!$G$2:$H$10,2,FALSE)</f>
        <v>0</v>
      </c>
      <c r="AD194" s="13">
        <f>(IF($K194="No",0,VLOOKUP(AD$3,LISTS!$M$2:$N$21,2,FALSE)*IF(R194="YES",1,0)))*VLOOKUP($H194,LISTS!$G$2:$H$10,2,FALSE)</f>
        <v>0</v>
      </c>
      <c r="AE194" s="13">
        <f>(IF($K194="No",0,VLOOKUP(AE$3,LISTS!$M$2:$N$21,2,FALSE)*IF(S194="YES",1,0)))*VLOOKUP($H194,LISTS!$G$2:$H$10,2,FALSE)</f>
        <v>0</v>
      </c>
      <c r="AF194" s="13">
        <f>(IF($K194="No",0,VLOOKUP(AF$3,LISTS!$M$2:$N$21,2,FALSE)*IF(T194="YES",1,0)))*VLOOKUP($H194,LISTS!$G$2:$H$10,2,FALSE)</f>
        <v>0</v>
      </c>
      <c r="AG194" s="13">
        <f>(IF($K194="No",0,VLOOKUP(AG$3,LISTS!$M$2:$N$21,2,FALSE)*IF(U194="YES",1,0)))*VLOOKUP($H194,LISTS!$G$2:$H$10,2,FALSE)</f>
        <v>0</v>
      </c>
      <c r="AH194" s="13">
        <f>(IF($K194="No",0,VLOOKUP(AH$3,LISTS!$M$2:$N$21,2,FALSE)*IF(V194="YES",1,0)))*VLOOKUP($H194,LISTS!$G$2:$H$10,2,FALSE)</f>
        <v>0</v>
      </c>
      <c r="AI194" s="29">
        <f t="shared" si="23"/>
        <v>0</v>
      </c>
    </row>
    <row r="195" spans="1:35" x14ac:dyDescent="0.25">
      <c r="A195" s="3">
        <f t="shared" si="32"/>
        <v>2023</v>
      </c>
      <c r="B195" s="11">
        <f t="shared" si="33"/>
        <v>7</v>
      </c>
      <c r="C195" s="11" t="str">
        <f>VLOOKUP($B195,'FIXTURES INPUT'!$A$4:$H$41,2,FALSE)</f>
        <v>Wk07</v>
      </c>
      <c r="D195" s="13" t="str">
        <f>VLOOKUP($B195,'FIXTURES INPUT'!$A$4:$H$41,3,FALSE)</f>
        <v>Sun</v>
      </c>
      <c r="E195" s="14">
        <f>VLOOKUP($B195,'FIXTURES INPUT'!$A$4:$H$41,4,FALSE)</f>
        <v>45074</v>
      </c>
      <c r="F195" s="4" t="str">
        <f>VLOOKUP($B195,'FIXTURES INPUT'!$A$4:$H$41,6,FALSE)</f>
        <v>Long Melford</v>
      </c>
      <c r="G195" s="13" t="str">
        <f>VLOOKUP($B195,'FIXTURES INPUT'!$A$4:$H$41,7,FALSE)</f>
        <v>Away</v>
      </c>
      <c r="H195" s="13" t="str">
        <f>VLOOKUP($B195,'FIXTURES INPUT'!$A$4:$H$41,8,FALSE)</f>
        <v>Standard</v>
      </c>
      <c r="I195" s="13">
        <f t="shared" si="22"/>
        <v>18</v>
      </c>
      <c r="J195" s="4" t="str">
        <f>VLOOKUP($I195,LISTS!$A$2:$B$39,2,FALSE)</f>
        <v>Gary Chenery</v>
      </c>
      <c r="K195" s="32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X195" s="13">
        <f>(IF($K195="No",0,VLOOKUP(X$3,LISTS!$M$2:$N$21,2,FALSE)*L195))*VLOOKUP($H195,LISTS!$G$2:$H$10,2,FALSE)</f>
        <v>0</v>
      </c>
      <c r="Y195" s="13">
        <f>(IF($K195="No",0,VLOOKUP(Y$3,LISTS!$M$2:$N$21,2,FALSE)*M195))*VLOOKUP($H195,LISTS!$G$2:$H$10,2,FALSE)</f>
        <v>0</v>
      </c>
      <c r="Z195" s="13">
        <f>(IF($K195="No",0,VLOOKUP(Z$3,LISTS!$M$2:$N$21,2,FALSE)*N195))*VLOOKUP($H195,LISTS!$G$2:$H$10,2,FALSE)</f>
        <v>0</v>
      </c>
      <c r="AA195" s="13">
        <f>(IF($K195="No",0,VLOOKUP(AA$3,LISTS!$M$2:$N$21,2,FALSE)*O195))*VLOOKUP($H195,LISTS!$G$2:$H$10,2,FALSE)</f>
        <v>0</v>
      </c>
      <c r="AB195" s="13">
        <f>(IF($K195="No",0,VLOOKUP(AB$3,LISTS!$M$2:$N$21,2,FALSE)*P195))*VLOOKUP($H195,LISTS!$G$2:$H$10,2,FALSE)</f>
        <v>0</v>
      </c>
      <c r="AC195" s="13">
        <f>(IF($K195="No",0,VLOOKUP(AC$3,LISTS!$M$2:$N$21,2,FALSE)*IF(Q195="YES",1,0)))*VLOOKUP($H195,LISTS!$G$2:$H$10,2,FALSE)</f>
        <v>0</v>
      </c>
      <c r="AD195" s="13">
        <f>(IF($K195="No",0,VLOOKUP(AD$3,LISTS!$M$2:$N$21,2,FALSE)*IF(R195="YES",1,0)))*VLOOKUP($H195,LISTS!$G$2:$H$10,2,FALSE)</f>
        <v>0</v>
      </c>
      <c r="AE195" s="13">
        <f>(IF($K195="No",0,VLOOKUP(AE$3,LISTS!$M$2:$N$21,2,FALSE)*IF(S195="YES",1,0)))*VLOOKUP($H195,LISTS!$G$2:$H$10,2,FALSE)</f>
        <v>0</v>
      </c>
      <c r="AF195" s="13">
        <f>(IF($K195="No",0,VLOOKUP(AF$3,LISTS!$M$2:$N$21,2,FALSE)*IF(T195="YES",1,0)))*VLOOKUP($H195,LISTS!$G$2:$H$10,2,FALSE)</f>
        <v>0</v>
      </c>
      <c r="AG195" s="13">
        <f>(IF($K195="No",0,VLOOKUP(AG$3,LISTS!$M$2:$N$21,2,FALSE)*IF(U195="YES",1,0)))*VLOOKUP($H195,LISTS!$G$2:$H$10,2,FALSE)</f>
        <v>0</v>
      </c>
      <c r="AH195" s="13">
        <f>(IF($K195="No",0,VLOOKUP(AH$3,LISTS!$M$2:$N$21,2,FALSE)*IF(V195="YES",1,0)))*VLOOKUP($H195,LISTS!$G$2:$H$10,2,FALSE)</f>
        <v>0</v>
      </c>
      <c r="AI195" s="29">
        <f t="shared" si="23"/>
        <v>0</v>
      </c>
    </row>
    <row r="196" spans="1:35" x14ac:dyDescent="0.25">
      <c r="A196" s="3">
        <f t="shared" si="32"/>
        <v>2023</v>
      </c>
      <c r="B196" s="11">
        <f t="shared" si="33"/>
        <v>7</v>
      </c>
      <c r="C196" s="11" t="str">
        <f>VLOOKUP($B196,'FIXTURES INPUT'!$A$4:$H$41,2,FALSE)</f>
        <v>Wk07</v>
      </c>
      <c r="D196" s="13" t="str">
        <f>VLOOKUP($B196,'FIXTURES INPUT'!$A$4:$H$41,3,FALSE)</f>
        <v>Sun</v>
      </c>
      <c r="E196" s="14">
        <f>VLOOKUP($B196,'FIXTURES INPUT'!$A$4:$H$41,4,FALSE)</f>
        <v>45074</v>
      </c>
      <c r="F196" s="4" t="str">
        <f>VLOOKUP($B196,'FIXTURES INPUT'!$A$4:$H$41,6,FALSE)</f>
        <v>Long Melford</v>
      </c>
      <c r="G196" s="13" t="str">
        <f>VLOOKUP($B196,'FIXTURES INPUT'!$A$4:$H$41,7,FALSE)</f>
        <v>Away</v>
      </c>
      <c r="H196" s="13" t="str">
        <f>VLOOKUP($B196,'FIXTURES INPUT'!$A$4:$H$41,8,FALSE)</f>
        <v>Standard</v>
      </c>
      <c r="I196" s="13">
        <f t="shared" si="22"/>
        <v>19</v>
      </c>
      <c r="J196" s="4" t="str">
        <f>VLOOKUP($I196,LISTS!$A$2:$B$39,2,FALSE)</f>
        <v>Jack Cousins</v>
      </c>
      <c r="K196" s="32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X196" s="13">
        <f>(IF($K196="No",0,VLOOKUP(X$3,LISTS!$M$2:$N$21,2,FALSE)*L196))*VLOOKUP($H196,LISTS!$G$2:$H$10,2,FALSE)</f>
        <v>0</v>
      </c>
      <c r="Y196" s="13">
        <f>(IF($K196="No",0,VLOOKUP(Y$3,LISTS!$M$2:$N$21,2,FALSE)*M196))*VLOOKUP($H196,LISTS!$G$2:$H$10,2,FALSE)</f>
        <v>0</v>
      </c>
      <c r="Z196" s="13">
        <f>(IF($K196="No",0,VLOOKUP(Z$3,LISTS!$M$2:$N$21,2,FALSE)*N196))*VLOOKUP($H196,LISTS!$G$2:$H$10,2,FALSE)</f>
        <v>0</v>
      </c>
      <c r="AA196" s="13">
        <f>(IF($K196="No",0,VLOOKUP(AA$3,LISTS!$M$2:$N$21,2,FALSE)*O196))*VLOOKUP($H196,LISTS!$G$2:$H$10,2,FALSE)</f>
        <v>0</v>
      </c>
      <c r="AB196" s="13">
        <f>(IF($K196="No",0,VLOOKUP(AB$3,LISTS!$M$2:$N$21,2,FALSE)*P196))*VLOOKUP($H196,LISTS!$G$2:$H$10,2,FALSE)</f>
        <v>0</v>
      </c>
      <c r="AC196" s="13">
        <f>(IF($K196="No",0,VLOOKUP(AC$3,LISTS!$M$2:$N$21,2,FALSE)*IF(Q196="YES",1,0)))*VLOOKUP($H196,LISTS!$G$2:$H$10,2,FALSE)</f>
        <v>0</v>
      </c>
      <c r="AD196" s="13">
        <f>(IF($K196="No",0,VLOOKUP(AD$3,LISTS!$M$2:$N$21,2,FALSE)*IF(R196="YES",1,0)))*VLOOKUP($H196,LISTS!$G$2:$H$10,2,FALSE)</f>
        <v>0</v>
      </c>
      <c r="AE196" s="13">
        <f>(IF($K196="No",0,VLOOKUP(AE$3,LISTS!$M$2:$N$21,2,FALSE)*IF(S196="YES",1,0)))*VLOOKUP($H196,LISTS!$G$2:$H$10,2,FALSE)</f>
        <v>0</v>
      </c>
      <c r="AF196" s="13">
        <f>(IF($K196="No",0,VLOOKUP(AF$3,LISTS!$M$2:$N$21,2,FALSE)*IF(T196="YES",1,0)))*VLOOKUP($H196,LISTS!$G$2:$H$10,2,FALSE)</f>
        <v>0</v>
      </c>
      <c r="AG196" s="13">
        <f>(IF($K196="No",0,VLOOKUP(AG$3,LISTS!$M$2:$N$21,2,FALSE)*IF(U196="YES",1,0)))*VLOOKUP($H196,LISTS!$G$2:$H$10,2,FALSE)</f>
        <v>0</v>
      </c>
      <c r="AH196" s="13">
        <f>(IF($K196="No",0,VLOOKUP(AH$3,LISTS!$M$2:$N$21,2,FALSE)*IF(V196="YES",1,0)))*VLOOKUP($H196,LISTS!$G$2:$H$10,2,FALSE)</f>
        <v>0</v>
      </c>
      <c r="AI196" s="29">
        <f t="shared" si="23"/>
        <v>0</v>
      </c>
    </row>
    <row r="197" spans="1:35" x14ac:dyDescent="0.25">
      <c r="A197" s="3">
        <f t="shared" si="32"/>
        <v>2023</v>
      </c>
      <c r="B197" s="11">
        <f t="shared" si="33"/>
        <v>7</v>
      </c>
      <c r="C197" s="11" t="str">
        <f>VLOOKUP($B197,'FIXTURES INPUT'!$A$4:$H$41,2,FALSE)</f>
        <v>Wk07</v>
      </c>
      <c r="D197" s="13" t="str">
        <f>VLOOKUP($B197,'FIXTURES INPUT'!$A$4:$H$41,3,FALSE)</f>
        <v>Sun</v>
      </c>
      <c r="E197" s="14">
        <f>VLOOKUP($B197,'FIXTURES INPUT'!$A$4:$H$41,4,FALSE)</f>
        <v>45074</v>
      </c>
      <c r="F197" s="4" t="str">
        <f>VLOOKUP($B197,'FIXTURES INPUT'!$A$4:$H$41,6,FALSE)</f>
        <v>Long Melford</v>
      </c>
      <c r="G197" s="13" t="str">
        <f>VLOOKUP($B197,'FIXTURES INPUT'!$A$4:$H$41,7,FALSE)</f>
        <v>Away</v>
      </c>
      <c r="H197" s="13" t="str">
        <f>VLOOKUP($B197,'FIXTURES INPUT'!$A$4:$H$41,8,FALSE)</f>
        <v>Standard</v>
      </c>
      <c r="I197" s="13">
        <f t="shared" ref="I197:I260" si="34">I196+1</f>
        <v>20</v>
      </c>
      <c r="J197" s="5" t="str">
        <f>VLOOKUP($I197,LISTS!$A$2:$B$39,2,FALSE)</f>
        <v>Stuart Pacey</v>
      </c>
      <c r="K197" s="32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X197" s="13">
        <f>(IF($K197="No",0,VLOOKUP(X$3,LISTS!$M$2:$N$21,2,FALSE)*L197))*VLOOKUP($H197,LISTS!$G$2:$H$10,2,FALSE)</f>
        <v>0</v>
      </c>
      <c r="Y197" s="13">
        <f>(IF($K197="No",0,VLOOKUP(Y$3,LISTS!$M$2:$N$21,2,FALSE)*M197))*VLOOKUP($H197,LISTS!$G$2:$H$10,2,FALSE)</f>
        <v>0</v>
      </c>
      <c r="Z197" s="13">
        <f>(IF($K197="No",0,VLOOKUP(Z$3,LISTS!$M$2:$N$21,2,FALSE)*N197))*VLOOKUP($H197,LISTS!$G$2:$H$10,2,FALSE)</f>
        <v>0</v>
      </c>
      <c r="AA197" s="13">
        <f>(IF($K197="No",0,VLOOKUP(AA$3,LISTS!$M$2:$N$21,2,FALSE)*O197))*VLOOKUP($H197,LISTS!$G$2:$H$10,2,FALSE)</f>
        <v>0</v>
      </c>
      <c r="AB197" s="13">
        <f>(IF($K197="No",0,VLOOKUP(AB$3,LISTS!$M$2:$N$21,2,FALSE)*P197))*VLOOKUP($H197,LISTS!$G$2:$H$10,2,FALSE)</f>
        <v>0</v>
      </c>
      <c r="AC197" s="13">
        <f>(IF($K197="No",0,VLOOKUP(AC$3,LISTS!$M$2:$N$21,2,FALSE)*IF(Q197="YES",1,0)))*VLOOKUP($H197,LISTS!$G$2:$H$10,2,FALSE)</f>
        <v>0</v>
      </c>
      <c r="AD197" s="13">
        <f>(IF($K197="No",0,VLOOKUP(AD$3,LISTS!$M$2:$N$21,2,FALSE)*IF(R197="YES",1,0)))*VLOOKUP($H197,LISTS!$G$2:$H$10,2,FALSE)</f>
        <v>0</v>
      </c>
      <c r="AE197" s="13">
        <f>(IF($K197="No",0,VLOOKUP(AE$3,LISTS!$M$2:$N$21,2,FALSE)*IF(S197="YES",1,0)))*VLOOKUP($H197,LISTS!$G$2:$H$10,2,FALSE)</f>
        <v>0</v>
      </c>
      <c r="AF197" s="13">
        <f>(IF($K197="No",0,VLOOKUP(AF$3,LISTS!$M$2:$N$21,2,FALSE)*IF(T197="YES",1,0)))*VLOOKUP($H197,LISTS!$G$2:$H$10,2,FALSE)</f>
        <v>0</v>
      </c>
      <c r="AG197" s="13">
        <f>(IF($K197="No",0,VLOOKUP(AG$3,LISTS!$M$2:$N$21,2,FALSE)*IF(U197="YES",1,0)))*VLOOKUP($H197,LISTS!$G$2:$H$10,2,FALSE)</f>
        <v>0</v>
      </c>
      <c r="AH197" s="13">
        <f>(IF($K197="No",0,VLOOKUP(AH$3,LISTS!$M$2:$N$21,2,FALSE)*IF(V197="YES",1,0)))*VLOOKUP($H197,LISTS!$G$2:$H$10,2,FALSE)</f>
        <v>0</v>
      </c>
      <c r="AI197" s="29">
        <f t="shared" ref="AI197:AI260" si="35">IF(H197="CANCELLED","DNP",SUM(X197:AH197))</f>
        <v>0</v>
      </c>
    </row>
    <row r="198" spans="1:35" x14ac:dyDescent="0.25">
      <c r="A198" s="3">
        <f t="shared" si="32"/>
        <v>2023</v>
      </c>
      <c r="B198" s="11">
        <f t="shared" si="33"/>
        <v>7</v>
      </c>
      <c r="C198" s="11" t="str">
        <f>VLOOKUP($B198,'FIXTURES INPUT'!$A$4:$H$41,2,FALSE)</f>
        <v>Wk07</v>
      </c>
      <c r="D198" s="13" t="str">
        <f>VLOOKUP($B198,'FIXTURES INPUT'!$A$4:$H$41,3,FALSE)</f>
        <v>Sun</v>
      </c>
      <c r="E198" s="14">
        <f>VLOOKUP($B198,'FIXTURES INPUT'!$A$4:$H$41,4,FALSE)</f>
        <v>45074</v>
      </c>
      <c r="F198" s="4" t="str">
        <f>VLOOKUP($B198,'FIXTURES INPUT'!$A$4:$H$41,6,FALSE)</f>
        <v>Long Melford</v>
      </c>
      <c r="G198" s="13" t="str">
        <f>VLOOKUP($B198,'FIXTURES INPUT'!$A$4:$H$41,7,FALSE)</f>
        <v>Away</v>
      </c>
      <c r="H198" s="13" t="str">
        <f>VLOOKUP($B198,'FIXTURES INPUT'!$A$4:$H$41,8,FALSE)</f>
        <v>Standard</v>
      </c>
      <c r="I198" s="13">
        <f t="shared" si="34"/>
        <v>21</v>
      </c>
      <c r="J198" s="4" t="str">
        <f>VLOOKUP($I198,LISTS!$A$2:$B$39,2,FALSE)</f>
        <v>Additional 3</v>
      </c>
      <c r="K198" s="32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X198" s="13">
        <f>(IF($K198="No",0,VLOOKUP(X$3,LISTS!$M$2:$N$21,2,FALSE)*L198))*VLOOKUP($H198,LISTS!$G$2:$H$10,2,FALSE)</f>
        <v>0</v>
      </c>
      <c r="Y198" s="13">
        <f>(IF($K198="No",0,VLOOKUP(Y$3,LISTS!$M$2:$N$21,2,FALSE)*M198))*VLOOKUP($H198,LISTS!$G$2:$H$10,2,FALSE)</f>
        <v>0</v>
      </c>
      <c r="Z198" s="13">
        <f>(IF($K198="No",0,VLOOKUP(Z$3,LISTS!$M$2:$N$21,2,FALSE)*N198))*VLOOKUP($H198,LISTS!$G$2:$H$10,2,FALSE)</f>
        <v>0</v>
      </c>
      <c r="AA198" s="13">
        <f>(IF($K198="No",0,VLOOKUP(AA$3,LISTS!$M$2:$N$21,2,FALSE)*O198))*VLOOKUP($H198,LISTS!$G$2:$H$10,2,FALSE)</f>
        <v>0</v>
      </c>
      <c r="AB198" s="13">
        <f>(IF($K198="No",0,VLOOKUP(AB$3,LISTS!$M$2:$N$21,2,FALSE)*P198))*VLOOKUP($H198,LISTS!$G$2:$H$10,2,FALSE)</f>
        <v>0</v>
      </c>
      <c r="AC198" s="13">
        <f>(IF($K198="No",0,VLOOKUP(AC$3,LISTS!$M$2:$N$21,2,FALSE)*IF(Q198="YES",1,0)))*VLOOKUP($H198,LISTS!$G$2:$H$10,2,FALSE)</f>
        <v>0</v>
      </c>
      <c r="AD198" s="13">
        <f>(IF($K198="No",0,VLOOKUP(AD$3,LISTS!$M$2:$N$21,2,FALSE)*IF(R198="YES",1,0)))*VLOOKUP($H198,LISTS!$G$2:$H$10,2,FALSE)</f>
        <v>0</v>
      </c>
      <c r="AE198" s="13">
        <f>(IF($K198="No",0,VLOOKUP(AE$3,LISTS!$M$2:$N$21,2,FALSE)*IF(S198="YES",1,0)))*VLOOKUP($H198,LISTS!$G$2:$H$10,2,FALSE)</f>
        <v>0</v>
      </c>
      <c r="AF198" s="13">
        <f>(IF($K198="No",0,VLOOKUP(AF$3,LISTS!$M$2:$N$21,2,FALSE)*IF(T198="YES",1,0)))*VLOOKUP($H198,LISTS!$G$2:$H$10,2,FALSE)</f>
        <v>0</v>
      </c>
      <c r="AG198" s="13">
        <f>(IF($K198="No",0,VLOOKUP(AG$3,LISTS!$M$2:$N$21,2,FALSE)*IF(U198="YES",1,0)))*VLOOKUP($H198,LISTS!$G$2:$H$10,2,FALSE)</f>
        <v>0</v>
      </c>
      <c r="AH198" s="13">
        <f>(IF($K198="No",0,VLOOKUP(AH$3,LISTS!$M$2:$N$21,2,FALSE)*IF(V198="YES",1,0)))*VLOOKUP($H198,LISTS!$G$2:$H$10,2,FALSE)</f>
        <v>0</v>
      </c>
      <c r="AI198" s="29">
        <f t="shared" si="35"/>
        <v>0</v>
      </c>
    </row>
    <row r="199" spans="1:35" x14ac:dyDescent="0.25">
      <c r="A199" s="3">
        <f t="shared" si="32"/>
        <v>2023</v>
      </c>
      <c r="B199" s="11">
        <f t="shared" si="33"/>
        <v>7</v>
      </c>
      <c r="C199" s="11" t="str">
        <f>VLOOKUP($B199,'FIXTURES INPUT'!$A$4:$H$41,2,FALSE)</f>
        <v>Wk07</v>
      </c>
      <c r="D199" s="13" t="str">
        <f>VLOOKUP($B199,'FIXTURES INPUT'!$A$4:$H$41,3,FALSE)</f>
        <v>Sun</v>
      </c>
      <c r="E199" s="14">
        <f>VLOOKUP($B199,'FIXTURES INPUT'!$A$4:$H$41,4,FALSE)</f>
        <v>45074</v>
      </c>
      <c r="F199" s="4" t="str">
        <f>VLOOKUP($B199,'FIXTURES INPUT'!$A$4:$H$41,6,FALSE)</f>
        <v>Long Melford</v>
      </c>
      <c r="G199" s="13" t="str">
        <f>VLOOKUP($B199,'FIXTURES INPUT'!$A$4:$H$41,7,FALSE)</f>
        <v>Away</v>
      </c>
      <c r="H199" s="13" t="str">
        <f>VLOOKUP($B199,'FIXTURES INPUT'!$A$4:$H$41,8,FALSE)</f>
        <v>Standard</v>
      </c>
      <c r="I199" s="13">
        <f t="shared" si="34"/>
        <v>22</v>
      </c>
      <c r="J199" s="4" t="str">
        <f>VLOOKUP($I199,LISTS!$A$2:$B$39,2,FALSE)</f>
        <v>Additional 4</v>
      </c>
      <c r="K199" s="32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X199" s="13">
        <f>(IF($K199="No",0,VLOOKUP(X$3,LISTS!$M$2:$N$21,2,FALSE)*L199))*VLOOKUP($H199,LISTS!$G$2:$H$10,2,FALSE)</f>
        <v>0</v>
      </c>
      <c r="Y199" s="13">
        <f>(IF($K199="No",0,VLOOKUP(Y$3,LISTS!$M$2:$N$21,2,FALSE)*M199))*VLOOKUP($H199,LISTS!$G$2:$H$10,2,FALSE)</f>
        <v>0</v>
      </c>
      <c r="Z199" s="13">
        <f>(IF($K199="No",0,VLOOKUP(Z$3,LISTS!$M$2:$N$21,2,FALSE)*N199))*VLOOKUP($H199,LISTS!$G$2:$H$10,2,FALSE)</f>
        <v>0</v>
      </c>
      <c r="AA199" s="13">
        <f>(IF($K199="No",0,VLOOKUP(AA$3,LISTS!$M$2:$N$21,2,FALSE)*O199))*VLOOKUP($H199,LISTS!$G$2:$H$10,2,FALSE)</f>
        <v>0</v>
      </c>
      <c r="AB199" s="13">
        <f>(IF($K199="No",0,VLOOKUP(AB$3,LISTS!$M$2:$N$21,2,FALSE)*P199))*VLOOKUP($H199,LISTS!$G$2:$H$10,2,FALSE)</f>
        <v>0</v>
      </c>
      <c r="AC199" s="13">
        <f>(IF($K199="No",0,VLOOKUP(AC$3,LISTS!$M$2:$N$21,2,FALSE)*IF(Q199="YES",1,0)))*VLOOKUP($H199,LISTS!$G$2:$H$10,2,FALSE)</f>
        <v>0</v>
      </c>
      <c r="AD199" s="13">
        <f>(IF($K199="No",0,VLOOKUP(AD$3,LISTS!$M$2:$N$21,2,FALSE)*IF(R199="YES",1,0)))*VLOOKUP($H199,LISTS!$G$2:$H$10,2,FALSE)</f>
        <v>0</v>
      </c>
      <c r="AE199" s="13">
        <f>(IF($K199="No",0,VLOOKUP(AE$3,LISTS!$M$2:$N$21,2,FALSE)*IF(S199="YES",1,0)))*VLOOKUP($H199,LISTS!$G$2:$H$10,2,FALSE)</f>
        <v>0</v>
      </c>
      <c r="AF199" s="13">
        <f>(IF($K199="No",0,VLOOKUP(AF$3,LISTS!$M$2:$N$21,2,FALSE)*IF(T199="YES",1,0)))*VLOOKUP($H199,LISTS!$G$2:$H$10,2,FALSE)</f>
        <v>0</v>
      </c>
      <c r="AG199" s="13">
        <f>(IF($K199="No",0,VLOOKUP(AG$3,LISTS!$M$2:$N$21,2,FALSE)*IF(U199="YES",1,0)))*VLOOKUP($H199,LISTS!$G$2:$H$10,2,FALSE)</f>
        <v>0</v>
      </c>
      <c r="AH199" s="13">
        <f>(IF($K199="No",0,VLOOKUP(AH$3,LISTS!$M$2:$N$21,2,FALSE)*IF(V199="YES",1,0)))*VLOOKUP($H199,LISTS!$G$2:$H$10,2,FALSE)</f>
        <v>0</v>
      </c>
      <c r="AI199" s="29">
        <f t="shared" si="35"/>
        <v>0</v>
      </c>
    </row>
    <row r="200" spans="1:35" x14ac:dyDescent="0.25">
      <c r="A200" s="3">
        <f t="shared" si="32"/>
        <v>2023</v>
      </c>
      <c r="B200" s="11">
        <f t="shared" si="33"/>
        <v>7</v>
      </c>
      <c r="C200" s="11" t="str">
        <f>VLOOKUP($B200,'FIXTURES INPUT'!$A$4:$H$41,2,FALSE)</f>
        <v>Wk07</v>
      </c>
      <c r="D200" s="13" t="str">
        <f>VLOOKUP($B200,'FIXTURES INPUT'!$A$4:$H$41,3,FALSE)</f>
        <v>Sun</v>
      </c>
      <c r="E200" s="14">
        <f>VLOOKUP($B200,'FIXTURES INPUT'!$A$4:$H$41,4,FALSE)</f>
        <v>45074</v>
      </c>
      <c r="F200" s="4" t="str">
        <f>VLOOKUP($B200,'FIXTURES INPUT'!$A$4:$H$41,6,FALSE)</f>
        <v>Long Melford</v>
      </c>
      <c r="G200" s="13" t="str">
        <f>VLOOKUP($B200,'FIXTURES INPUT'!$A$4:$H$41,7,FALSE)</f>
        <v>Away</v>
      </c>
      <c r="H200" s="13" t="str">
        <f>VLOOKUP($B200,'FIXTURES INPUT'!$A$4:$H$41,8,FALSE)</f>
        <v>Standard</v>
      </c>
      <c r="I200" s="13">
        <f t="shared" si="34"/>
        <v>23</v>
      </c>
      <c r="J200" s="4" t="str">
        <f>VLOOKUP($I200,LISTS!$A$2:$B$39,2,FALSE)</f>
        <v>Additional 5</v>
      </c>
      <c r="K200" s="32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X200" s="13">
        <f>(IF($K200="No",0,VLOOKUP(X$3,LISTS!$M$2:$N$21,2,FALSE)*L200))*VLOOKUP($H200,LISTS!$G$2:$H$10,2,FALSE)</f>
        <v>0</v>
      </c>
      <c r="Y200" s="13">
        <f>(IF($K200="No",0,VLOOKUP(Y$3,LISTS!$M$2:$N$21,2,FALSE)*M200))*VLOOKUP($H200,LISTS!$G$2:$H$10,2,FALSE)</f>
        <v>0</v>
      </c>
      <c r="Z200" s="13">
        <f>(IF($K200="No",0,VLOOKUP(Z$3,LISTS!$M$2:$N$21,2,FALSE)*N200))*VLOOKUP($H200,LISTS!$G$2:$H$10,2,FALSE)</f>
        <v>0</v>
      </c>
      <c r="AA200" s="13">
        <f>(IF($K200="No",0,VLOOKUP(AA$3,LISTS!$M$2:$N$21,2,FALSE)*O200))*VLOOKUP($H200,LISTS!$G$2:$H$10,2,FALSE)</f>
        <v>0</v>
      </c>
      <c r="AB200" s="13">
        <f>(IF($K200="No",0,VLOOKUP(AB$3,LISTS!$M$2:$N$21,2,FALSE)*P200))*VLOOKUP($H200,LISTS!$G$2:$H$10,2,FALSE)</f>
        <v>0</v>
      </c>
      <c r="AC200" s="13">
        <f>(IF($K200="No",0,VLOOKUP(AC$3,LISTS!$M$2:$N$21,2,FALSE)*IF(Q200="YES",1,0)))*VLOOKUP($H200,LISTS!$G$2:$H$10,2,FALSE)</f>
        <v>0</v>
      </c>
      <c r="AD200" s="13">
        <f>(IF($K200="No",0,VLOOKUP(AD$3,LISTS!$M$2:$N$21,2,FALSE)*IF(R200="YES",1,0)))*VLOOKUP($H200,LISTS!$G$2:$H$10,2,FALSE)</f>
        <v>0</v>
      </c>
      <c r="AE200" s="13">
        <f>(IF($K200="No",0,VLOOKUP(AE$3,LISTS!$M$2:$N$21,2,FALSE)*IF(S200="YES",1,0)))*VLOOKUP($H200,LISTS!$G$2:$H$10,2,FALSE)</f>
        <v>0</v>
      </c>
      <c r="AF200" s="13">
        <f>(IF($K200="No",0,VLOOKUP(AF$3,LISTS!$M$2:$N$21,2,FALSE)*IF(T200="YES",1,0)))*VLOOKUP($H200,LISTS!$G$2:$H$10,2,FALSE)</f>
        <v>0</v>
      </c>
      <c r="AG200" s="13">
        <f>(IF($K200="No",0,VLOOKUP(AG$3,LISTS!$M$2:$N$21,2,FALSE)*IF(U200="YES",1,0)))*VLOOKUP($H200,LISTS!$G$2:$H$10,2,FALSE)</f>
        <v>0</v>
      </c>
      <c r="AH200" s="13">
        <f>(IF($K200="No",0,VLOOKUP(AH$3,LISTS!$M$2:$N$21,2,FALSE)*IF(V200="YES",1,0)))*VLOOKUP($H200,LISTS!$G$2:$H$10,2,FALSE)</f>
        <v>0</v>
      </c>
      <c r="AI200" s="29">
        <f t="shared" si="35"/>
        <v>0</v>
      </c>
    </row>
    <row r="201" spans="1:35" x14ac:dyDescent="0.25">
      <c r="A201" s="3">
        <f t="shared" si="32"/>
        <v>2023</v>
      </c>
      <c r="B201" s="11">
        <f t="shared" si="33"/>
        <v>7</v>
      </c>
      <c r="C201" s="11" t="str">
        <f>VLOOKUP($B201,'FIXTURES INPUT'!$A$4:$H$41,2,FALSE)</f>
        <v>Wk07</v>
      </c>
      <c r="D201" s="13" t="str">
        <f>VLOOKUP($B201,'FIXTURES INPUT'!$A$4:$H$41,3,FALSE)</f>
        <v>Sun</v>
      </c>
      <c r="E201" s="14">
        <f>VLOOKUP($B201,'FIXTURES INPUT'!$A$4:$H$41,4,FALSE)</f>
        <v>45074</v>
      </c>
      <c r="F201" s="4" t="str">
        <f>VLOOKUP($B201,'FIXTURES INPUT'!$A$4:$H$41,6,FALSE)</f>
        <v>Long Melford</v>
      </c>
      <c r="G201" s="13" t="str">
        <f>VLOOKUP($B201,'FIXTURES INPUT'!$A$4:$H$41,7,FALSE)</f>
        <v>Away</v>
      </c>
      <c r="H201" s="13" t="str">
        <f>VLOOKUP($B201,'FIXTURES INPUT'!$A$4:$H$41,8,FALSE)</f>
        <v>Standard</v>
      </c>
      <c r="I201" s="13">
        <f t="shared" si="34"/>
        <v>24</v>
      </c>
      <c r="J201" s="4" t="str">
        <f>VLOOKUP($I201,LISTS!$A$2:$B$39,2,FALSE)</f>
        <v>Additional 6</v>
      </c>
      <c r="K201" s="32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X201" s="13">
        <f>(IF($K201="No",0,VLOOKUP(X$3,LISTS!$M$2:$N$21,2,FALSE)*L201))*VLOOKUP($H201,LISTS!$G$2:$H$10,2,FALSE)</f>
        <v>0</v>
      </c>
      <c r="Y201" s="13">
        <f>(IF($K201="No",0,VLOOKUP(Y$3,LISTS!$M$2:$N$21,2,FALSE)*M201))*VLOOKUP($H201,LISTS!$G$2:$H$10,2,FALSE)</f>
        <v>0</v>
      </c>
      <c r="Z201" s="13">
        <f>(IF($K201="No",0,VLOOKUP(Z$3,LISTS!$M$2:$N$21,2,FALSE)*N201))*VLOOKUP($H201,LISTS!$G$2:$H$10,2,FALSE)</f>
        <v>0</v>
      </c>
      <c r="AA201" s="13">
        <f>(IF($K201="No",0,VLOOKUP(AA$3,LISTS!$M$2:$N$21,2,FALSE)*O201))*VLOOKUP($H201,LISTS!$G$2:$H$10,2,FALSE)</f>
        <v>0</v>
      </c>
      <c r="AB201" s="13">
        <f>(IF($K201="No",0,VLOOKUP(AB$3,LISTS!$M$2:$N$21,2,FALSE)*P201))*VLOOKUP($H201,LISTS!$G$2:$H$10,2,FALSE)</f>
        <v>0</v>
      </c>
      <c r="AC201" s="13">
        <f>(IF($K201="No",0,VLOOKUP(AC$3,LISTS!$M$2:$N$21,2,FALSE)*IF(Q201="YES",1,0)))*VLOOKUP($H201,LISTS!$G$2:$H$10,2,FALSE)</f>
        <v>0</v>
      </c>
      <c r="AD201" s="13">
        <f>(IF($K201="No",0,VLOOKUP(AD$3,LISTS!$M$2:$N$21,2,FALSE)*IF(R201="YES",1,0)))*VLOOKUP($H201,LISTS!$G$2:$H$10,2,FALSE)</f>
        <v>0</v>
      </c>
      <c r="AE201" s="13">
        <f>(IF($K201="No",0,VLOOKUP(AE$3,LISTS!$M$2:$N$21,2,FALSE)*IF(S201="YES",1,0)))*VLOOKUP($H201,LISTS!$G$2:$H$10,2,FALSE)</f>
        <v>0</v>
      </c>
      <c r="AF201" s="13">
        <f>(IF($K201="No",0,VLOOKUP(AF$3,LISTS!$M$2:$N$21,2,FALSE)*IF(T201="YES",1,0)))*VLOOKUP($H201,LISTS!$G$2:$H$10,2,FALSE)</f>
        <v>0</v>
      </c>
      <c r="AG201" s="13">
        <f>(IF($K201="No",0,VLOOKUP(AG$3,LISTS!$M$2:$N$21,2,FALSE)*IF(U201="YES",1,0)))*VLOOKUP($H201,LISTS!$G$2:$H$10,2,FALSE)</f>
        <v>0</v>
      </c>
      <c r="AH201" s="13">
        <f>(IF($K201="No",0,VLOOKUP(AH$3,LISTS!$M$2:$N$21,2,FALSE)*IF(V201="YES",1,0)))*VLOOKUP($H201,LISTS!$G$2:$H$10,2,FALSE)</f>
        <v>0</v>
      </c>
      <c r="AI201" s="29">
        <f t="shared" si="35"/>
        <v>0</v>
      </c>
    </row>
    <row r="202" spans="1:35" x14ac:dyDescent="0.25">
      <c r="A202" s="3">
        <f t="shared" si="32"/>
        <v>2023</v>
      </c>
      <c r="B202" s="11">
        <f t="shared" si="33"/>
        <v>7</v>
      </c>
      <c r="C202" s="11" t="str">
        <f>VLOOKUP($B202,'FIXTURES INPUT'!$A$4:$H$41,2,FALSE)</f>
        <v>Wk07</v>
      </c>
      <c r="D202" s="13" t="str">
        <f>VLOOKUP($B202,'FIXTURES INPUT'!$A$4:$H$41,3,FALSE)</f>
        <v>Sun</v>
      </c>
      <c r="E202" s="14">
        <f>VLOOKUP($B202,'FIXTURES INPUT'!$A$4:$H$41,4,FALSE)</f>
        <v>45074</v>
      </c>
      <c r="F202" s="4" t="str">
        <f>VLOOKUP($B202,'FIXTURES INPUT'!$A$4:$H$41,6,FALSE)</f>
        <v>Long Melford</v>
      </c>
      <c r="G202" s="13" t="str">
        <f>VLOOKUP($B202,'FIXTURES INPUT'!$A$4:$H$41,7,FALSE)</f>
        <v>Away</v>
      </c>
      <c r="H202" s="13" t="str">
        <f>VLOOKUP($B202,'FIXTURES INPUT'!$A$4:$H$41,8,FALSE)</f>
        <v>Standard</v>
      </c>
      <c r="I202" s="13">
        <f t="shared" si="34"/>
        <v>25</v>
      </c>
      <c r="J202" s="4" t="str">
        <f>VLOOKUP($I202,LISTS!$A$2:$B$39,2,FALSE)</f>
        <v>Additional 7</v>
      </c>
      <c r="K202" s="32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X202" s="13">
        <f>(IF($K202="No",0,VLOOKUP(X$3,LISTS!$M$2:$N$21,2,FALSE)*L202))*VLOOKUP($H202,LISTS!$G$2:$H$10,2,FALSE)</f>
        <v>0</v>
      </c>
      <c r="Y202" s="13">
        <f>(IF($K202="No",0,VLOOKUP(Y$3,LISTS!$M$2:$N$21,2,FALSE)*M202))*VLOOKUP($H202,LISTS!$G$2:$H$10,2,FALSE)</f>
        <v>0</v>
      </c>
      <c r="Z202" s="13">
        <f>(IF($K202="No",0,VLOOKUP(Z$3,LISTS!$M$2:$N$21,2,FALSE)*N202))*VLOOKUP($H202,LISTS!$G$2:$H$10,2,FALSE)</f>
        <v>0</v>
      </c>
      <c r="AA202" s="13">
        <f>(IF($K202="No",0,VLOOKUP(AA$3,LISTS!$M$2:$N$21,2,FALSE)*O202))*VLOOKUP($H202,LISTS!$G$2:$H$10,2,FALSE)</f>
        <v>0</v>
      </c>
      <c r="AB202" s="13">
        <f>(IF($K202="No",0,VLOOKUP(AB$3,LISTS!$M$2:$N$21,2,FALSE)*P202))*VLOOKUP($H202,LISTS!$G$2:$H$10,2,FALSE)</f>
        <v>0</v>
      </c>
      <c r="AC202" s="13">
        <f>(IF($K202="No",0,VLOOKUP(AC$3,LISTS!$M$2:$N$21,2,FALSE)*IF(Q202="YES",1,0)))*VLOOKUP($H202,LISTS!$G$2:$H$10,2,FALSE)</f>
        <v>0</v>
      </c>
      <c r="AD202" s="13">
        <f>(IF($K202="No",0,VLOOKUP(AD$3,LISTS!$M$2:$N$21,2,FALSE)*IF(R202="YES",1,0)))*VLOOKUP($H202,LISTS!$G$2:$H$10,2,FALSE)</f>
        <v>0</v>
      </c>
      <c r="AE202" s="13">
        <f>(IF($K202="No",0,VLOOKUP(AE$3,LISTS!$M$2:$N$21,2,FALSE)*IF(S202="YES",1,0)))*VLOOKUP($H202,LISTS!$G$2:$H$10,2,FALSE)</f>
        <v>0</v>
      </c>
      <c r="AF202" s="13">
        <f>(IF($K202="No",0,VLOOKUP(AF$3,LISTS!$M$2:$N$21,2,FALSE)*IF(T202="YES",1,0)))*VLOOKUP($H202,LISTS!$G$2:$H$10,2,FALSE)</f>
        <v>0</v>
      </c>
      <c r="AG202" s="13">
        <f>(IF($K202="No",0,VLOOKUP(AG$3,LISTS!$M$2:$N$21,2,FALSE)*IF(U202="YES",1,0)))*VLOOKUP($H202,LISTS!$G$2:$H$10,2,FALSE)</f>
        <v>0</v>
      </c>
      <c r="AH202" s="13">
        <f>(IF($K202="No",0,VLOOKUP(AH$3,LISTS!$M$2:$N$21,2,FALSE)*IF(V202="YES",1,0)))*VLOOKUP($H202,LISTS!$G$2:$H$10,2,FALSE)</f>
        <v>0</v>
      </c>
      <c r="AI202" s="29">
        <f t="shared" si="35"/>
        <v>0</v>
      </c>
    </row>
    <row r="203" spans="1:35" x14ac:dyDescent="0.25">
      <c r="A203" s="3">
        <f t="shared" si="32"/>
        <v>2023</v>
      </c>
      <c r="B203" s="11">
        <f t="shared" si="33"/>
        <v>7</v>
      </c>
      <c r="C203" s="11" t="str">
        <f>VLOOKUP($B203,'FIXTURES INPUT'!$A$4:$H$41,2,FALSE)</f>
        <v>Wk07</v>
      </c>
      <c r="D203" s="13" t="str">
        <f>VLOOKUP($B203,'FIXTURES INPUT'!$A$4:$H$41,3,FALSE)</f>
        <v>Sun</v>
      </c>
      <c r="E203" s="14">
        <f>VLOOKUP($B203,'FIXTURES INPUT'!$A$4:$H$41,4,FALSE)</f>
        <v>45074</v>
      </c>
      <c r="F203" s="4" t="str">
        <f>VLOOKUP($B203,'FIXTURES INPUT'!$A$4:$H$41,6,FALSE)</f>
        <v>Long Melford</v>
      </c>
      <c r="G203" s="13" t="str">
        <f>VLOOKUP($B203,'FIXTURES INPUT'!$A$4:$H$41,7,FALSE)</f>
        <v>Away</v>
      </c>
      <c r="H203" s="13" t="str">
        <f>VLOOKUP($B203,'FIXTURES INPUT'!$A$4:$H$41,8,FALSE)</f>
        <v>Standard</v>
      </c>
      <c r="I203" s="13">
        <f t="shared" si="34"/>
        <v>26</v>
      </c>
      <c r="J203" s="4" t="str">
        <f>VLOOKUP($I203,LISTS!$A$2:$B$39,2,FALSE)</f>
        <v>Additional 8</v>
      </c>
      <c r="K203" s="32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X203" s="13">
        <f>(IF($K203="No",0,VLOOKUP(X$3,LISTS!$M$2:$N$21,2,FALSE)*L203))*VLOOKUP($H203,LISTS!$G$2:$H$10,2,FALSE)</f>
        <v>0</v>
      </c>
      <c r="Y203" s="13">
        <f>(IF($K203="No",0,VLOOKUP(Y$3,LISTS!$M$2:$N$21,2,FALSE)*M203))*VLOOKUP($H203,LISTS!$G$2:$H$10,2,FALSE)</f>
        <v>0</v>
      </c>
      <c r="Z203" s="13">
        <f>(IF($K203="No",0,VLOOKUP(Z$3,LISTS!$M$2:$N$21,2,FALSE)*N203))*VLOOKUP($H203,LISTS!$G$2:$H$10,2,FALSE)</f>
        <v>0</v>
      </c>
      <c r="AA203" s="13">
        <f>(IF($K203="No",0,VLOOKUP(AA$3,LISTS!$M$2:$N$21,2,FALSE)*O203))*VLOOKUP($H203,LISTS!$G$2:$H$10,2,FALSE)</f>
        <v>0</v>
      </c>
      <c r="AB203" s="13">
        <f>(IF($K203="No",0,VLOOKUP(AB$3,LISTS!$M$2:$N$21,2,FALSE)*P203))*VLOOKUP($H203,LISTS!$G$2:$H$10,2,FALSE)</f>
        <v>0</v>
      </c>
      <c r="AC203" s="13">
        <f>(IF($K203="No",0,VLOOKUP(AC$3,LISTS!$M$2:$N$21,2,FALSE)*IF(Q203="YES",1,0)))*VLOOKUP($H203,LISTS!$G$2:$H$10,2,FALSE)</f>
        <v>0</v>
      </c>
      <c r="AD203" s="13">
        <f>(IF($K203="No",0,VLOOKUP(AD$3,LISTS!$M$2:$N$21,2,FALSE)*IF(R203="YES",1,0)))*VLOOKUP($H203,LISTS!$G$2:$H$10,2,FALSE)</f>
        <v>0</v>
      </c>
      <c r="AE203" s="13">
        <f>(IF($K203="No",0,VLOOKUP(AE$3,LISTS!$M$2:$N$21,2,FALSE)*IF(S203="YES",1,0)))*VLOOKUP($H203,LISTS!$G$2:$H$10,2,FALSE)</f>
        <v>0</v>
      </c>
      <c r="AF203" s="13">
        <f>(IF($K203="No",0,VLOOKUP(AF$3,LISTS!$M$2:$N$21,2,FALSE)*IF(T203="YES",1,0)))*VLOOKUP($H203,LISTS!$G$2:$H$10,2,FALSE)</f>
        <v>0</v>
      </c>
      <c r="AG203" s="13">
        <f>(IF($K203="No",0,VLOOKUP(AG$3,LISTS!$M$2:$N$21,2,FALSE)*IF(U203="YES",1,0)))*VLOOKUP($H203,LISTS!$G$2:$H$10,2,FALSE)</f>
        <v>0</v>
      </c>
      <c r="AH203" s="13">
        <f>(IF($K203="No",0,VLOOKUP(AH$3,LISTS!$M$2:$N$21,2,FALSE)*IF(V203="YES",1,0)))*VLOOKUP($H203,LISTS!$G$2:$H$10,2,FALSE)</f>
        <v>0</v>
      </c>
      <c r="AI203" s="29">
        <f t="shared" si="35"/>
        <v>0</v>
      </c>
    </row>
    <row r="204" spans="1:35" x14ac:dyDescent="0.25">
      <c r="A204" s="3">
        <f t="shared" si="32"/>
        <v>2023</v>
      </c>
      <c r="B204" s="11">
        <f t="shared" si="33"/>
        <v>7</v>
      </c>
      <c r="C204" s="11" t="str">
        <f>VLOOKUP($B204,'FIXTURES INPUT'!$A$4:$H$41,2,FALSE)</f>
        <v>Wk07</v>
      </c>
      <c r="D204" s="13" t="str">
        <f>VLOOKUP($B204,'FIXTURES INPUT'!$A$4:$H$41,3,FALSE)</f>
        <v>Sun</v>
      </c>
      <c r="E204" s="14">
        <f>VLOOKUP($B204,'FIXTURES INPUT'!$A$4:$H$41,4,FALSE)</f>
        <v>45074</v>
      </c>
      <c r="F204" s="4" t="str">
        <f>VLOOKUP($B204,'FIXTURES INPUT'!$A$4:$H$41,6,FALSE)</f>
        <v>Long Melford</v>
      </c>
      <c r="G204" s="13" t="str">
        <f>VLOOKUP($B204,'FIXTURES INPUT'!$A$4:$H$41,7,FALSE)</f>
        <v>Away</v>
      </c>
      <c r="H204" s="13" t="str">
        <f>VLOOKUP($B204,'FIXTURES INPUT'!$A$4:$H$41,8,FALSE)</f>
        <v>Standard</v>
      </c>
      <c r="I204" s="13">
        <f t="shared" si="34"/>
        <v>27</v>
      </c>
      <c r="J204" s="4" t="str">
        <f>VLOOKUP($I204,LISTS!$A$2:$B$39,2,FALSE)</f>
        <v>Additional 9</v>
      </c>
      <c r="K204" s="32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X204" s="13">
        <f>(IF($K204="No",0,VLOOKUP(X$3,LISTS!$M$2:$N$21,2,FALSE)*L204))*VLOOKUP($H204,LISTS!$G$2:$H$10,2,FALSE)</f>
        <v>0</v>
      </c>
      <c r="Y204" s="13">
        <f>(IF($K204="No",0,VLOOKUP(Y$3,LISTS!$M$2:$N$21,2,FALSE)*M204))*VLOOKUP($H204,LISTS!$G$2:$H$10,2,FALSE)</f>
        <v>0</v>
      </c>
      <c r="Z204" s="13">
        <f>(IF($K204="No",0,VLOOKUP(Z$3,LISTS!$M$2:$N$21,2,FALSE)*N204))*VLOOKUP($H204,LISTS!$G$2:$H$10,2,FALSE)</f>
        <v>0</v>
      </c>
      <c r="AA204" s="13">
        <f>(IF($K204="No",0,VLOOKUP(AA$3,LISTS!$M$2:$N$21,2,FALSE)*O204))*VLOOKUP($H204,LISTS!$G$2:$H$10,2,FALSE)</f>
        <v>0</v>
      </c>
      <c r="AB204" s="13">
        <f>(IF($K204="No",0,VLOOKUP(AB$3,LISTS!$M$2:$N$21,2,FALSE)*P204))*VLOOKUP($H204,LISTS!$G$2:$H$10,2,FALSE)</f>
        <v>0</v>
      </c>
      <c r="AC204" s="13">
        <f>(IF($K204="No",0,VLOOKUP(AC$3,LISTS!$M$2:$N$21,2,FALSE)*IF(Q204="YES",1,0)))*VLOOKUP($H204,LISTS!$G$2:$H$10,2,FALSE)</f>
        <v>0</v>
      </c>
      <c r="AD204" s="13">
        <f>(IF($K204="No",0,VLOOKUP(AD$3,LISTS!$M$2:$N$21,2,FALSE)*IF(R204="YES",1,0)))*VLOOKUP($H204,LISTS!$G$2:$H$10,2,FALSE)</f>
        <v>0</v>
      </c>
      <c r="AE204" s="13">
        <f>(IF($K204="No",0,VLOOKUP(AE$3,LISTS!$M$2:$N$21,2,FALSE)*IF(S204="YES",1,0)))*VLOOKUP($H204,LISTS!$G$2:$H$10,2,FALSE)</f>
        <v>0</v>
      </c>
      <c r="AF204" s="13">
        <f>(IF($K204="No",0,VLOOKUP(AF$3,LISTS!$M$2:$N$21,2,FALSE)*IF(T204="YES",1,0)))*VLOOKUP($H204,LISTS!$G$2:$H$10,2,FALSE)</f>
        <v>0</v>
      </c>
      <c r="AG204" s="13">
        <f>(IF($K204="No",0,VLOOKUP(AG$3,LISTS!$M$2:$N$21,2,FALSE)*IF(U204="YES",1,0)))*VLOOKUP($H204,LISTS!$G$2:$H$10,2,FALSE)</f>
        <v>0</v>
      </c>
      <c r="AH204" s="13">
        <f>(IF($K204="No",0,VLOOKUP(AH$3,LISTS!$M$2:$N$21,2,FALSE)*IF(V204="YES",1,0)))*VLOOKUP($H204,LISTS!$G$2:$H$10,2,FALSE)</f>
        <v>0</v>
      </c>
      <c r="AI204" s="29">
        <f t="shared" si="35"/>
        <v>0</v>
      </c>
    </row>
    <row r="205" spans="1:35" x14ac:dyDescent="0.25">
      <c r="A205" s="3">
        <f t="shared" si="32"/>
        <v>2023</v>
      </c>
      <c r="B205" s="11">
        <f t="shared" si="33"/>
        <v>7</v>
      </c>
      <c r="C205" s="11" t="str">
        <f>VLOOKUP($B205,'FIXTURES INPUT'!$A$4:$H$41,2,FALSE)</f>
        <v>Wk07</v>
      </c>
      <c r="D205" s="13" t="str">
        <f>VLOOKUP($B205,'FIXTURES INPUT'!$A$4:$H$41,3,FALSE)</f>
        <v>Sun</v>
      </c>
      <c r="E205" s="14">
        <f>VLOOKUP($B205,'FIXTURES INPUT'!$A$4:$H$41,4,FALSE)</f>
        <v>45074</v>
      </c>
      <c r="F205" s="4" t="str">
        <f>VLOOKUP($B205,'FIXTURES INPUT'!$A$4:$H$41,6,FALSE)</f>
        <v>Long Melford</v>
      </c>
      <c r="G205" s="13" t="str">
        <f>VLOOKUP($B205,'FIXTURES INPUT'!$A$4:$H$41,7,FALSE)</f>
        <v>Away</v>
      </c>
      <c r="H205" s="13" t="str">
        <f>VLOOKUP($B205,'FIXTURES INPUT'!$A$4:$H$41,8,FALSE)</f>
        <v>Standard</v>
      </c>
      <c r="I205" s="13">
        <f t="shared" si="34"/>
        <v>28</v>
      </c>
      <c r="J205" s="4" t="str">
        <f>VLOOKUP($I205,LISTS!$A$2:$B$39,2,FALSE)</f>
        <v>Additional 10</v>
      </c>
      <c r="K205" s="32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X205" s="13">
        <f>(IF($K205="No",0,VLOOKUP(X$3,LISTS!$M$2:$N$21,2,FALSE)*L205))*VLOOKUP($H205,LISTS!$G$2:$H$10,2,FALSE)</f>
        <v>0</v>
      </c>
      <c r="Y205" s="13">
        <f>(IF($K205="No",0,VLOOKUP(Y$3,LISTS!$M$2:$N$21,2,FALSE)*M205))*VLOOKUP($H205,LISTS!$G$2:$H$10,2,FALSE)</f>
        <v>0</v>
      </c>
      <c r="Z205" s="13">
        <f>(IF($K205="No",0,VLOOKUP(Z$3,LISTS!$M$2:$N$21,2,FALSE)*N205))*VLOOKUP($H205,LISTS!$G$2:$H$10,2,FALSE)</f>
        <v>0</v>
      </c>
      <c r="AA205" s="13">
        <f>(IF($K205="No",0,VLOOKUP(AA$3,LISTS!$M$2:$N$21,2,FALSE)*O205))*VLOOKUP($H205,LISTS!$G$2:$H$10,2,FALSE)</f>
        <v>0</v>
      </c>
      <c r="AB205" s="13">
        <f>(IF($K205="No",0,VLOOKUP(AB$3,LISTS!$M$2:$N$21,2,FALSE)*P205))*VLOOKUP($H205,LISTS!$G$2:$H$10,2,FALSE)</f>
        <v>0</v>
      </c>
      <c r="AC205" s="13">
        <f>(IF($K205="No",0,VLOOKUP(AC$3,LISTS!$M$2:$N$21,2,FALSE)*IF(Q205="YES",1,0)))*VLOOKUP($H205,LISTS!$G$2:$H$10,2,FALSE)</f>
        <v>0</v>
      </c>
      <c r="AD205" s="13">
        <f>(IF($K205="No",0,VLOOKUP(AD$3,LISTS!$M$2:$N$21,2,FALSE)*IF(R205="YES",1,0)))*VLOOKUP($H205,LISTS!$G$2:$H$10,2,FALSE)</f>
        <v>0</v>
      </c>
      <c r="AE205" s="13">
        <f>(IF($K205="No",0,VLOOKUP(AE$3,LISTS!$M$2:$N$21,2,FALSE)*IF(S205="YES",1,0)))*VLOOKUP($H205,LISTS!$G$2:$H$10,2,FALSE)</f>
        <v>0</v>
      </c>
      <c r="AF205" s="13">
        <f>(IF($K205="No",0,VLOOKUP(AF$3,LISTS!$M$2:$N$21,2,FALSE)*IF(T205="YES",1,0)))*VLOOKUP($H205,LISTS!$G$2:$H$10,2,FALSE)</f>
        <v>0</v>
      </c>
      <c r="AG205" s="13">
        <f>(IF($K205="No",0,VLOOKUP(AG$3,LISTS!$M$2:$N$21,2,FALSE)*IF(U205="YES",1,0)))*VLOOKUP($H205,LISTS!$G$2:$H$10,2,FALSE)</f>
        <v>0</v>
      </c>
      <c r="AH205" s="13">
        <f>(IF($K205="No",0,VLOOKUP(AH$3,LISTS!$M$2:$N$21,2,FALSE)*IF(V205="YES",1,0)))*VLOOKUP($H205,LISTS!$G$2:$H$10,2,FALSE)</f>
        <v>0</v>
      </c>
      <c r="AI205" s="29">
        <f t="shared" si="35"/>
        <v>0</v>
      </c>
    </row>
    <row r="206" spans="1:35" ht="15.75" thickBot="1" x14ac:dyDescent="0.3">
      <c r="A206" s="6">
        <f t="shared" si="32"/>
        <v>2023</v>
      </c>
      <c r="B206" s="15">
        <f t="shared" si="33"/>
        <v>7</v>
      </c>
      <c r="C206" s="15" t="str">
        <f>VLOOKUP($B206,'FIXTURES INPUT'!$A$4:$H$41,2,FALSE)</f>
        <v>Wk07</v>
      </c>
      <c r="D206" s="15" t="str">
        <f>VLOOKUP($B206,'FIXTURES INPUT'!$A$4:$H$41,3,FALSE)</f>
        <v>Sun</v>
      </c>
      <c r="E206" s="16">
        <f>VLOOKUP($B206,'FIXTURES INPUT'!$A$4:$H$41,4,FALSE)</f>
        <v>45074</v>
      </c>
      <c r="F206" s="6" t="str">
        <f>VLOOKUP($B206,'FIXTURES INPUT'!$A$4:$H$41,6,FALSE)</f>
        <v>Long Melford</v>
      </c>
      <c r="G206" s="15" t="str">
        <f>VLOOKUP($B206,'FIXTURES INPUT'!$A$4:$H$41,7,FALSE)</f>
        <v>Away</v>
      </c>
      <c r="H206" s="15" t="str">
        <f>VLOOKUP($B206,'FIXTURES INPUT'!$A$4:$H$41,8,FALSE)</f>
        <v>Standard</v>
      </c>
      <c r="I206" s="15">
        <f t="shared" si="34"/>
        <v>29</v>
      </c>
      <c r="J206" s="6" t="str">
        <f>VLOOKUP($I206,LISTS!$A$2:$B$39,2,FALSE)</f>
        <v>Additional 11</v>
      </c>
      <c r="K206" s="33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X206" s="15">
        <f>(IF($K206="No",0,VLOOKUP(X$3,LISTS!$M$2:$N$21,2,FALSE)*L206))*VLOOKUP($H206,LISTS!$G$2:$H$10,2,FALSE)</f>
        <v>0</v>
      </c>
      <c r="Y206" s="15">
        <f>(IF($K206="No",0,VLOOKUP(Y$3,LISTS!$M$2:$N$21,2,FALSE)*M206))*VLOOKUP($H206,LISTS!$G$2:$H$10,2,FALSE)</f>
        <v>0</v>
      </c>
      <c r="Z206" s="15">
        <f>(IF($K206="No",0,VLOOKUP(Z$3,LISTS!$M$2:$N$21,2,FALSE)*N206))*VLOOKUP($H206,LISTS!$G$2:$H$10,2,FALSE)</f>
        <v>0</v>
      </c>
      <c r="AA206" s="15">
        <f>(IF($K206="No",0,VLOOKUP(AA$3,LISTS!$M$2:$N$21,2,FALSE)*O206))*VLOOKUP($H206,LISTS!$G$2:$H$10,2,FALSE)</f>
        <v>0</v>
      </c>
      <c r="AB206" s="15">
        <f>(IF($K206="No",0,VLOOKUP(AB$3,LISTS!$M$2:$N$21,2,FALSE)*P206))*VLOOKUP($H206,LISTS!$G$2:$H$10,2,FALSE)</f>
        <v>0</v>
      </c>
      <c r="AC206" s="15">
        <f>(IF($K206="No",0,VLOOKUP(AC$3,LISTS!$M$2:$N$21,2,FALSE)*IF(Q206="YES",1,0)))*VLOOKUP($H206,LISTS!$G$2:$H$10,2,FALSE)</f>
        <v>0</v>
      </c>
      <c r="AD206" s="15">
        <f>(IF($K206="No",0,VLOOKUP(AD$3,LISTS!$M$2:$N$21,2,FALSE)*IF(R206="YES",1,0)))*VLOOKUP($H206,LISTS!$G$2:$H$10,2,FALSE)</f>
        <v>0</v>
      </c>
      <c r="AE206" s="15">
        <f>(IF($K206="No",0,VLOOKUP(AE$3,LISTS!$M$2:$N$21,2,FALSE)*IF(S206="YES",1,0)))*VLOOKUP($H206,LISTS!$G$2:$H$10,2,FALSE)</f>
        <v>0</v>
      </c>
      <c r="AF206" s="15">
        <f>(IF($K206="No",0,VLOOKUP(AF$3,LISTS!$M$2:$N$21,2,FALSE)*IF(T206="YES",1,0)))*VLOOKUP($H206,LISTS!$G$2:$H$10,2,FALSE)</f>
        <v>0</v>
      </c>
      <c r="AG206" s="15">
        <f>(IF($K206="No",0,VLOOKUP(AG$3,LISTS!$M$2:$N$21,2,FALSE)*IF(U206="YES",1,0)))*VLOOKUP($H206,LISTS!$G$2:$H$10,2,FALSE)</f>
        <v>0</v>
      </c>
      <c r="AH206" s="15">
        <f>(IF($K206="No",0,VLOOKUP(AH$3,LISTS!$M$2:$N$21,2,FALSE)*IF(V206="YES",1,0)))*VLOOKUP($H206,LISTS!$G$2:$H$10,2,FALSE)</f>
        <v>0</v>
      </c>
      <c r="AI206" s="30">
        <f t="shared" si="35"/>
        <v>0</v>
      </c>
    </row>
    <row r="207" spans="1:35" ht="15.75" thickTop="1" x14ac:dyDescent="0.25">
      <c r="A207" s="3">
        <v>2022</v>
      </c>
      <c r="B207" s="11">
        <f t="shared" ref="B207" si="36">B178+1</f>
        <v>8</v>
      </c>
      <c r="C207" s="11" t="str">
        <f>VLOOKUP($B207,'FIXTURES INPUT'!$A$4:$H$41,2,FALSE)</f>
        <v>Wk08</v>
      </c>
      <c r="D207" s="11" t="str">
        <f>VLOOKUP($B207,'FIXTURES INPUT'!$A$4:$H$41,3,FALSE)</f>
        <v>Sat</v>
      </c>
      <c r="E207" s="12">
        <f>VLOOKUP($B207,'FIXTURES INPUT'!$A$4:$H$41,4,FALSE)</f>
        <v>45080</v>
      </c>
      <c r="F207" s="3" t="str">
        <f>VLOOKUP($B207,'FIXTURES INPUT'!$A$4:$H$41,6,FALSE)</f>
        <v>TBC</v>
      </c>
      <c r="G207" s="11" t="str">
        <f>VLOOKUP($B207,'FIXTURES INPUT'!$A$4:$H$41,7,FALSE)</f>
        <v xml:space="preserve"> - </v>
      </c>
      <c r="H207" s="11" t="str">
        <f>VLOOKUP($B207,'FIXTURES INPUT'!$A$4:$H$41,8,FALSE)</f>
        <v>Standard</v>
      </c>
      <c r="I207" s="11">
        <v>1</v>
      </c>
      <c r="J207" s="3" t="str">
        <f>VLOOKUP($I207,LISTS!$A$2:$B$39,2,FALSE)</f>
        <v>Logan</v>
      </c>
      <c r="K207" s="31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X207" s="11">
        <f>(IF($K207="No",0,VLOOKUP(X$3,LISTS!$M$2:$N$21,2,FALSE)*L207))*VLOOKUP($H207,LISTS!$G$2:$H$10,2,FALSE)</f>
        <v>0</v>
      </c>
      <c r="Y207" s="11">
        <f>(IF($K207="No",0,VLOOKUP(Y$3,LISTS!$M$2:$N$21,2,FALSE)*M207))*VLOOKUP($H207,LISTS!$G$2:$H$10,2,FALSE)</f>
        <v>0</v>
      </c>
      <c r="Z207" s="11">
        <f>(IF($K207="No",0,VLOOKUP(Z$3,LISTS!$M$2:$N$21,2,FALSE)*N207))*VLOOKUP($H207,LISTS!$G$2:$H$10,2,FALSE)</f>
        <v>0</v>
      </c>
      <c r="AA207" s="11">
        <f>(IF($K207="No",0,VLOOKUP(AA$3,LISTS!$M$2:$N$21,2,FALSE)*O207))*VLOOKUP($H207,LISTS!$G$2:$H$10,2,FALSE)</f>
        <v>0</v>
      </c>
      <c r="AB207" s="11">
        <f>(IF($K207="No",0,VLOOKUP(AB$3,LISTS!$M$2:$N$21,2,FALSE)*P207))*VLOOKUP($H207,LISTS!$G$2:$H$10,2,FALSE)</f>
        <v>0</v>
      </c>
      <c r="AC207" s="11">
        <f>(IF($K207="No",0,VLOOKUP(AC$3,LISTS!$M$2:$N$21,2,FALSE)*IF(Q207="YES",1,0)))*VLOOKUP($H207,LISTS!$G$2:$H$10,2,FALSE)</f>
        <v>0</v>
      </c>
      <c r="AD207" s="11">
        <f>(IF($K207="No",0,VLOOKUP(AD$3,LISTS!$M$2:$N$21,2,FALSE)*IF(R207="YES",1,0)))*VLOOKUP($H207,LISTS!$G$2:$H$10,2,FALSE)</f>
        <v>0</v>
      </c>
      <c r="AE207" s="11">
        <f>(IF($K207="No",0,VLOOKUP(AE$3,LISTS!$M$2:$N$21,2,FALSE)*IF(S207="YES",1,0)))*VLOOKUP($H207,LISTS!$G$2:$H$10,2,FALSE)</f>
        <v>0</v>
      </c>
      <c r="AF207" s="11">
        <f>(IF($K207="No",0,VLOOKUP(AF$3,LISTS!$M$2:$N$21,2,FALSE)*IF(T207="YES",1,0)))*VLOOKUP($H207,LISTS!$G$2:$H$10,2,FALSE)</f>
        <v>0</v>
      </c>
      <c r="AG207" s="11">
        <f>(IF($K207="No",0,VLOOKUP(AG$3,LISTS!$M$2:$N$21,2,FALSE)*IF(U207="YES",1,0)))*VLOOKUP($H207,LISTS!$G$2:$H$10,2,FALSE)</f>
        <v>0</v>
      </c>
      <c r="AH207" s="11">
        <f>(IF($K207="No",0,VLOOKUP(AH$3,LISTS!$M$2:$N$21,2,FALSE)*IF(V207="YES",1,0)))*VLOOKUP($H207,LISTS!$G$2:$H$10,2,FALSE)</f>
        <v>0</v>
      </c>
      <c r="AI207" s="28">
        <f t="shared" si="35"/>
        <v>0</v>
      </c>
    </row>
    <row r="208" spans="1:35" x14ac:dyDescent="0.25">
      <c r="A208" s="3">
        <f t="shared" ref="A208" si="37">$A$4</f>
        <v>2023</v>
      </c>
      <c r="B208" s="11">
        <f t="shared" ref="B208" si="38">B207</f>
        <v>8</v>
      </c>
      <c r="C208" s="11" t="str">
        <f>VLOOKUP($B208,'FIXTURES INPUT'!$A$4:$H$41,2,FALSE)</f>
        <v>Wk08</v>
      </c>
      <c r="D208" s="13" t="str">
        <f>VLOOKUP($B208,'FIXTURES INPUT'!$A$4:$H$41,3,FALSE)</f>
        <v>Sat</v>
      </c>
      <c r="E208" s="14">
        <f>VLOOKUP($B208,'FIXTURES INPUT'!$A$4:$H$41,4,FALSE)</f>
        <v>45080</v>
      </c>
      <c r="F208" s="4" t="str">
        <f>VLOOKUP($B208,'FIXTURES INPUT'!$A$4:$H$41,6,FALSE)</f>
        <v>TBC</v>
      </c>
      <c r="G208" s="13" t="str">
        <f>VLOOKUP($B208,'FIXTURES INPUT'!$A$4:$H$41,7,FALSE)</f>
        <v xml:space="preserve"> - </v>
      </c>
      <c r="H208" s="13" t="str">
        <f>VLOOKUP($B208,'FIXTURES INPUT'!$A$4:$H$41,8,FALSE)</f>
        <v>Standard</v>
      </c>
      <c r="I208" s="13">
        <v>2</v>
      </c>
      <c r="J208" s="4" t="str">
        <f>VLOOKUP($I208,LISTS!$A$2:$B$39,2,FALSE)</f>
        <v>Tris</v>
      </c>
      <c r="K208" s="32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X208" s="13">
        <f>(IF($K208="No",0,VLOOKUP(X$3,LISTS!$M$2:$N$21,2,FALSE)*L208))*VLOOKUP($H208,LISTS!$G$2:$H$10,2,FALSE)</f>
        <v>0</v>
      </c>
      <c r="Y208" s="13">
        <f>(IF($K208="No",0,VLOOKUP(Y$3,LISTS!$M$2:$N$21,2,FALSE)*M208))*VLOOKUP($H208,LISTS!$G$2:$H$10,2,FALSE)</f>
        <v>0</v>
      </c>
      <c r="Z208" s="13">
        <f>(IF($K208="No",0,VLOOKUP(Z$3,LISTS!$M$2:$N$21,2,FALSE)*N208))*VLOOKUP($H208,LISTS!$G$2:$H$10,2,FALSE)</f>
        <v>0</v>
      </c>
      <c r="AA208" s="13">
        <f>(IF($K208="No",0,VLOOKUP(AA$3,LISTS!$M$2:$N$21,2,FALSE)*O208))*VLOOKUP($H208,LISTS!$G$2:$H$10,2,FALSE)</f>
        <v>0</v>
      </c>
      <c r="AB208" s="13">
        <f>(IF($K208="No",0,VLOOKUP(AB$3,LISTS!$M$2:$N$21,2,FALSE)*P208))*VLOOKUP($H208,LISTS!$G$2:$H$10,2,FALSE)</f>
        <v>0</v>
      </c>
      <c r="AC208" s="13">
        <f>(IF($K208="No",0,VLOOKUP(AC$3,LISTS!$M$2:$N$21,2,FALSE)*IF(Q208="YES",1,0)))*VLOOKUP($H208,LISTS!$G$2:$H$10,2,FALSE)</f>
        <v>0</v>
      </c>
      <c r="AD208" s="13">
        <f>(IF($K208="No",0,VLOOKUP(AD$3,LISTS!$M$2:$N$21,2,FALSE)*IF(R208="YES",1,0)))*VLOOKUP($H208,LISTS!$G$2:$H$10,2,FALSE)</f>
        <v>0</v>
      </c>
      <c r="AE208" s="13">
        <f>(IF($K208="No",0,VLOOKUP(AE$3,LISTS!$M$2:$N$21,2,FALSE)*IF(S208="YES",1,0)))*VLOOKUP($H208,LISTS!$G$2:$H$10,2,FALSE)</f>
        <v>0</v>
      </c>
      <c r="AF208" s="13">
        <f>(IF($K208="No",0,VLOOKUP(AF$3,LISTS!$M$2:$N$21,2,FALSE)*IF(T208="YES",1,0)))*VLOOKUP($H208,LISTS!$G$2:$H$10,2,FALSE)</f>
        <v>0</v>
      </c>
      <c r="AG208" s="13">
        <f>(IF($K208="No",0,VLOOKUP(AG$3,LISTS!$M$2:$N$21,2,FALSE)*IF(U208="YES",1,0)))*VLOOKUP($H208,LISTS!$G$2:$H$10,2,FALSE)</f>
        <v>0</v>
      </c>
      <c r="AH208" s="13">
        <f>(IF($K208="No",0,VLOOKUP(AH$3,LISTS!$M$2:$N$21,2,FALSE)*IF(V208="YES",1,0)))*VLOOKUP($H208,LISTS!$G$2:$H$10,2,FALSE)</f>
        <v>0</v>
      </c>
      <c r="AI208" s="29">
        <f t="shared" si="35"/>
        <v>0</v>
      </c>
    </row>
    <row r="209" spans="1:35" x14ac:dyDescent="0.25">
      <c r="A209" s="3">
        <f t="shared" si="32"/>
        <v>2023</v>
      </c>
      <c r="B209" s="11">
        <f t="shared" si="33"/>
        <v>8</v>
      </c>
      <c r="C209" s="11" t="str">
        <f>VLOOKUP($B209,'FIXTURES INPUT'!$A$4:$H$41,2,FALSE)</f>
        <v>Wk08</v>
      </c>
      <c r="D209" s="13" t="str">
        <f>VLOOKUP($B209,'FIXTURES INPUT'!$A$4:$H$41,3,FALSE)</f>
        <v>Sat</v>
      </c>
      <c r="E209" s="14">
        <f>VLOOKUP($B209,'FIXTURES INPUT'!$A$4:$H$41,4,FALSE)</f>
        <v>45080</v>
      </c>
      <c r="F209" s="4" t="str">
        <f>VLOOKUP($B209,'FIXTURES INPUT'!$A$4:$H$41,6,FALSE)</f>
        <v>TBC</v>
      </c>
      <c r="G209" s="13" t="str">
        <f>VLOOKUP($B209,'FIXTURES INPUT'!$A$4:$H$41,7,FALSE)</f>
        <v xml:space="preserve"> - </v>
      </c>
      <c r="H209" s="13" t="str">
        <f>VLOOKUP($B209,'FIXTURES INPUT'!$A$4:$H$41,8,FALSE)</f>
        <v>Standard</v>
      </c>
      <c r="I209" s="13">
        <v>3</v>
      </c>
      <c r="J209" s="4" t="str">
        <f>VLOOKUP($I209,LISTS!$A$2:$B$39,2,FALSE)</f>
        <v>Jepson</v>
      </c>
      <c r="K209" s="32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X209" s="13">
        <f>(IF($K209="No",0,VLOOKUP(X$3,LISTS!$M$2:$N$21,2,FALSE)*L209))*VLOOKUP($H209,LISTS!$G$2:$H$10,2,FALSE)</f>
        <v>0</v>
      </c>
      <c r="Y209" s="13">
        <f>(IF($K209="No",0,VLOOKUP(Y$3,LISTS!$M$2:$N$21,2,FALSE)*M209))*VLOOKUP($H209,LISTS!$G$2:$H$10,2,FALSE)</f>
        <v>0</v>
      </c>
      <c r="Z209" s="13">
        <f>(IF($K209="No",0,VLOOKUP(Z$3,LISTS!$M$2:$N$21,2,FALSE)*N209))*VLOOKUP($H209,LISTS!$G$2:$H$10,2,FALSE)</f>
        <v>0</v>
      </c>
      <c r="AA209" s="13">
        <f>(IF($K209="No",0,VLOOKUP(AA$3,LISTS!$M$2:$N$21,2,FALSE)*O209))*VLOOKUP($H209,LISTS!$G$2:$H$10,2,FALSE)</f>
        <v>0</v>
      </c>
      <c r="AB209" s="13">
        <f>(IF($K209="No",0,VLOOKUP(AB$3,LISTS!$M$2:$N$21,2,FALSE)*P209))*VLOOKUP($H209,LISTS!$G$2:$H$10,2,FALSE)</f>
        <v>0</v>
      </c>
      <c r="AC209" s="13">
        <f>(IF($K209="No",0,VLOOKUP(AC$3,LISTS!$M$2:$N$21,2,FALSE)*IF(Q209="YES",1,0)))*VLOOKUP($H209,LISTS!$G$2:$H$10,2,FALSE)</f>
        <v>0</v>
      </c>
      <c r="AD209" s="13">
        <f>(IF($K209="No",0,VLOOKUP(AD$3,LISTS!$M$2:$N$21,2,FALSE)*IF(R209="YES",1,0)))*VLOOKUP($H209,LISTS!$G$2:$H$10,2,FALSE)</f>
        <v>0</v>
      </c>
      <c r="AE209" s="13">
        <f>(IF($K209="No",0,VLOOKUP(AE$3,LISTS!$M$2:$N$21,2,FALSE)*IF(S209="YES",1,0)))*VLOOKUP($H209,LISTS!$G$2:$H$10,2,FALSE)</f>
        <v>0</v>
      </c>
      <c r="AF209" s="13">
        <f>(IF($K209="No",0,VLOOKUP(AF$3,LISTS!$M$2:$N$21,2,FALSE)*IF(T209="YES",1,0)))*VLOOKUP($H209,LISTS!$G$2:$H$10,2,FALSE)</f>
        <v>0</v>
      </c>
      <c r="AG209" s="13">
        <f>(IF($K209="No",0,VLOOKUP(AG$3,LISTS!$M$2:$N$21,2,FALSE)*IF(U209="YES",1,0)))*VLOOKUP($H209,LISTS!$G$2:$H$10,2,FALSE)</f>
        <v>0</v>
      </c>
      <c r="AH209" s="13">
        <f>(IF($K209="No",0,VLOOKUP(AH$3,LISTS!$M$2:$N$21,2,FALSE)*IF(V209="YES",1,0)))*VLOOKUP($H209,LISTS!$G$2:$H$10,2,FALSE)</f>
        <v>0</v>
      </c>
      <c r="AI209" s="29">
        <f t="shared" si="35"/>
        <v>0</v>
      </c>
    </row>
    <row r="210" spans="1:35" x14ac:dyDescent="0.25">
      <c r="A210" s="3">
        <f t="shared" si="32"/>
        <v>2023</v>
      </c>
      <c r="B210" s="11">
        <f t="shared" si="33"/>
        <v>8</v>
      </c>
      <c r="C210" s="11" t="str">
        <f>VLOOKUP($B210,'FIXTURES INPUT'!$A$4:$H$41,2,FALSE)</f>
        <v>Wk08</v>
      </c>
      <c r="D210" s="13" t="str">
        <f>VLOOKUP($B210,'FIXTURES INPUT'!$A$4:$H$41,3,FALSE)</f>
        <v>Sat</v>
      </c>
      <c r="E210" s="14">
        <f>VLOOKUP($B210,'FIXTURES INPUT'!$A$4:$H$41,4,FALSE)</f>
        <v>45080</v>
      </c>
      <c r="F210" s="4" t="str">
        <f>VLOOKUP($B210,'FIXTURES INPUT'!$A$4:$H$41,6,FALSE)</f>
        <v>TBC</v>
      </c>
      <c r="G210" s="13" t="str">
        <f>VLOOKUP($B210,'FIXTURES INPUT'!$A$4:$H$41,7,FALSE)</f>
        <v xml:space="preserve"> - </v>
      </c>
      <c r="H210" s="13" t="str">
        <f>VLOOKUP($B210,'FIXTURES INPUT'!$A$4:$H$41,8,FALSE)</f>
        <v>Standard</v>
      </c>
      <c r="I210" s="13">
        <v>4</v>
      </c>
      <c r="J210" s="4" t="str">
        <f>VLOOKUP($I210,LISTS!$A$2:$B$39,2,FALSE)</f>
        <v>Wellsy</v>
      </c>
      <c r="K210" s="32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X210" s="13">
        <f>(IF($K210="No",0,VLOOKUP(X$3,LISTS!$M$2:$N$21,2,FALSE)*L210))*VLOOKUP($H210,LISTS!$G$2:$H$10,2,FALSE)</f>
        <v>0</v>
      </c>
      <c r="Y210" s="13">
        <f>(IF($K210="No",0,VLOOKUP(Y$3,LISTS!$M$2:$N$21,2,FALSE)*M210))*VLOOKUP($H210,LISTS!$G$2:$H$10,2,FALSE)</f>
        <v>0</v>
      </c>
      <c r="Z210" s="13">
        <f>(IF($K210="No",0,VLOOKUP(Z$3,LISTS!$M$2:$N$21,2,FALSE)*N210))*VLOOKUP($H210,LISTS!$G$2:$H$10,2,FALSE)</f>
        <v>0</v>
      </c>
      <c r="AA210" s="13">
        <f>(IF($K210="No",0,VLOOKUP(AA$3,LISTS!$M$2:$N$21,2,FALSE)*O210))*VLOOKUP($H210,LISTS!$G$2:$H$10,2,FALSE)</f>
        <v>0</v>
      </c>
      <c r="AB210" s="13">
        <f>(IF($K210="No",0,VLOOKUP(AB$3,LISTS!$M$2:$N$21,2,FALSE)*P210))*VLOOKUP($H210,LISTS!$G$2:$H$10,2,FALSE)</f>
        <v>0</v>
      </c>
      <c r="AC210" s="13">
        <f>(IF($K210="No",0,VLOOKUP(AC$3,LISTS!$M$2:$N$21,2,FALSE)*IF(Q210="YES",1,0)))*VLOOKUP($H210,LISTS!$G$2:$H$10,2,FALSE)</f>
        <v>0</v>
      </c>
      <c r="AD210" s="13">
        <f>(IF($K210="No",0,VLOOKUP(AD$3,LISTS!$M$2:$N$21,2,FALSE)*IF(R210="YES",1,0)))*VLOOKUP($H210,LISTS!$G$2:$H$10,2,FALSE)</f>
        <v>0</v>
      </c>
      <c r="AE210" s="13">
        <f>(IF($K210="No",0,VLOOKUP(AE$3,LISTS!$M$2:$N$21,2,FALSE)*IF(S210="YES",1,0)))*VLOOKUP($H210,LISTS!$G$2:$H$10,2,FALSE)</f>
        <v>0</v>
      </c>
      <c r="AF210" s="13">
        <f>(IF($K210="No",0,VLOOKUP(AF$3,LISTS!$M$2:$N$21,2,FALSE)*IF(T210="YES",1,0)))*VLOOKUP($H210,LISTS!$G$2:$H$10,2,FALSE)</f>
        <v>0</v>
      </c>
      <c r="AG210" s="13">
        <f>(IF($K210="No",0,VLOOKUP(AG$3,LISTS!$M$2:$N$21,2,FALSE)*IF(U210="YES",1,0)))*VLOOKUP($H210,LISTS!$G$2:$H$10,2,FALSE)</f>
        <v>0</v>
      </c>
      <c r="AH210" s="13">
        <f>(IF($K210="No",0,VLOOKUP(AH$3,LISTS!$M$2:$N$21,2,FALSE)*IF(V210="YES",1,0)))*VLOOKUP($H210,LISTS!$G$2:$H$10,2,FALSE)</f>
        <v>0</v>
      </c>
      <c r="AI210" s="29">
        <f t="shared" si="35"/>
        <v>0</v>
      </c>
    </row>
    <row r="211" spans="1:35" x14ac:dyDescent="0.25">
      <c r="A211" s="3">
        <f t="shared" si="32"/>
        <v>2023</v>
      </c>
      <c r="B211" s="11">
        <f t="shared" si="33"/>
        <v>8</v>
      </c>
      <c r="C211" s="11" t="str">
        <f>VLOOKUP($B211,'FIXTURES INPUT'!$A$4:$H$41,2,FALSE)</f>
        <v>Wk08</v>
      </c>
      <c r="D211" s="13" t="str">
        <f>VLOOKUP($B211,'FIXTURES INPUT'!$A$4:$H$41,3,FALSE)</f>
        <v>Sat</v>
      </c>
      <c r="E211" s="14">
        <f>VLOOKUP($B211,'FIXTURES INPUT'!$A$4:$H$41,4,FALSE)</f>
        <v>45080</v>
      </c>
      <c r="F211" s="4" t="str">
        <f>VLOOKUP($B211,'FIXTURES INPUT'!$A$4:$H$41,6,FALSE)</f>
        <v>TBC</v>
      </c>
      <c r="G211" s="13" t="str">
        <f>VLOOKUP($B211,'FIXTURES INPUT'!$A$4:$H$41,7,FALSE)</f>
        <v xml:space="preserve"> - </v>
      </c>
      <c r="H211" s="13" t="str">
        <f>VLOOKUP($B211,'FIXTURES INPUT'!$A$4:$H$41,8,FALSE)</f>
        <v>Standard</v>
      </c>
      <c r="I211" s="13">
        <v>5</v>
      </c>
      <c r="J211" s="4" t="str">
        <f>VLOOKUP($I211,LISTS!$A$2:$B$39,2,FALSE)</f>
        <v>Cal</v>
      </c>
      <c r="K211" s="32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X211" s="13">
        <f>(IF($K211="No",0,VLOOKUP(X$3,LISTS!$M$2:$N$21,2,FALSE)*L211))*VLOOKUP($H211,LISTS!$G$2:$H$10,2,FALSE)</f>
        <v>0</v>
      </c>
      <c r="Y211" s="13">
        <f>(IF($K211="No",0,VLOOKUP(Y$3,LISTS!$M$2:$N$21,2,FALSE)*M211))*VLOOKUP($H211,LISTS!$G$2:$H$10,2,FALSE)</f>
        <v>0</v>
      </c>
      <c r="Z211" s="13">
        <f>(IF($K211="No",0,VLOOKUP(Z$3,LISTS!$M$2:$N$21,2,FALSE)*N211))*VLOOKUP($H211,LISTS!$G$2:$H$10,2,FALSE)</f>
        <v>0</v>
      </c>
      <c r="AA211" s="13">
        <f>(IF($K211="No",0,VLOOKUP(AA$3,LISTS!$M$2:$N$21,2,FALSE)*O211))*VLOOKUP($H211,LISTS!$G$2:$H$10,2,FALSE)</f>
        <v>0</v>
      </c>
      <c r="AB211" s="13">
        <f>(IF($K211="No",0,VLOOKUP(AB$3,LISTS!$M$2:$N$21,2,FALSE)*P211))*VLOOKUP($H211,LISTS!$G$2:$H$10,2,FALSE)</f>
        <v>0</v>
      </c>
      <c r="AC211" s="13">
        <f>(IF($K211="No",0,VLOOKUP(AC$3,LISTS!$M$2:$N$21,2,FALSE)*IF(Q211="YES",1,0)))*VLOOKUP($H211,LISTS!$G$2:$H$10,2,FALSE)</f>
        <v>0</v>
      </c>
      <c r="AD211" s="13">
        <f>(IF($K211="No",0,VLOOKUP(AD$3,LISTS!$M$2:$N$21,2,FALSE)*IF(R211="YES",1,0)))*VLOOKUP($H211,LISTS!$G$2:$H$10,2,FALSE)</f>
        <v>0</v>
      </c>
      <c r="AE211" s="13">
        <f>(IF($K211="No",0,VLOOKUP(AE$3,LISTS!$M$2:$N$21,2,FALSE)*IF(S211="YES",1,0)))*VLOOKUP($H211,LISTS!$G$2:$H$10,2,FALSE)</f>
        <v>0</v>
      </c>
      <c r="AF211" s="13">
        <f>(IF($K211="No",0,VLOOKUP(AF$3,LISTS!$M$2:$N$21,2,FALSE)*IF(T211="YES",1,0)))*VLOOKUP($H211,LISTS!$G$2:$H$10,2,FALSE)</f>
        <v>0</v>
      </c>
      <c r="AG211" s="13">
        <f>(IF($K211="No",0,VLOOKUP(AG$3,LISTS!$M$2:$N$21,2,FALSE)*IF(U211="YES",1,0)))*VLOOKUP($H211,LISTS!$G$2:$H$10,2,FALSE)</f>
        <v>0</v>
      </c>
      <c r="AH211" s="13">
        <f>(IF($K211="No",0,VLOOKUP(AH$3,LISTS!$M$2:$N$21,2,FALSE)*IF(V211="YES",1,0)))*VLOOKUP($H211,LISTS!$G$2:$H$10,2,FALSE)</f>
        <v>0</v>
      </c>
      <c r="AI211" s="29">
        <f t="shared" si="35"/>
        <v>0</v>
      </c>
    </row>
    <row r="212" spans="1:35" x14ac:dyDescent="0.25">
      <c r="A212" s="3">
        <f t="shared" si="32"/>
        <v>2023</v>
      </c>
      <c r="B212" s="11">
        <f t="shared" si="33"/>
        <v>8</v>
      </c>
      <c r="C212" s="11" t="str">
        <f>VLOOKUP($B212,'FIXTURES INPUT'!$A$4:$H$41,2,FALSE)</f>
        <v>Wk08</v>
      </c>
      <c r="D212" s="13" t="str">
        <f>VLOOKUP($B212,'FIXTURES INPUT'!$A$4:$H$41,3,FALSE)</f>
        <v>Sat</v>
      </c>
      <c r="E212" s="14">
        <f>VLOOKUP($B212,'FIXTURES INPUT'!$A$4:$H$41,4,FALSE)</f>
        <v>45080</v>
      </c>
      <c r="F212" s="4" t="str">
        <f>VLOOKUP($B212,'FIXTURES INPUT'!$A$4:$H$41,6,FALSE)</f>
        <v>TBC</v>
      </c>
      <c r="G212" s="13" t="str">
        <f>VLOOKUP($B212,'FIXTURES INPUT'!$A$4:$H$41,7,FALSE)</f>
        <v xml:space="preserve"> - </v>
      </c>
      <c r="H212" s="13" t="str">
        <f>VLOOKUP($B212,'FIXTURES INPUT'!$A$4:$H$41,8,FALSE)</f>
        <v>Standard</v>
      </c>
      <c r="I212" s="13">
        <v>6</v>
      </c>
      <c r="J212" s="4" t="str">
        <f>VLOOKUP($I212,LISTS!$A$2:$B$39,2,FALSE)</f>
        <v>Weavers</v>
      </c>
      <c r="K212" s="32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X212" s="13">
        <f>(IF($K212="No",0,VLOOKUP(X$3,LISTS!$M$2:$N$21,2,FALSE)*L212))*VLOOKUP($H212,LISTS!$G$2:$H$10,2,FALSE)</f>
        <v>0</v>
      </c>
      <c r="Y212" s="13">
        <f>(IF($K212="No",0,VLOOKUP(Y$3,LISTS!$M$2:$N$21,2,FALSE)*M212))*VLOOKUP($H212,LISTS!$G$2:$H$10,2,FALSE)</f>
        <v>0</v>
      </c>
      <c r="Z212" s="13">
        <f>(IF($K212="No",0,VLOOKUP(Z$3,LISTS!$M$2:$N$21,2,FALSE)*N212))*VLOOKUP($H212,LISTS!$G$2:$H$10,2,FALSE)</f>
        <v>0</v>
      </c>
      <c r="AA212" s="13">
        <f>(IF($K212="No",0,VLOOKUP(AA$3,LISTS!$M$2:$N$21,2,FALSE)*O212))*VLOOKUP($H212,LISTS!$G$2:$H$10,2,FALSE)</f>
        <v>0</v>
      </c>
      <c r="AB212" s="13">
        <f>(IF($K212="No",0,VLOOKUP(AB$3,LISTS!$M$2:$N$21,2,FALSE)*P212))*VLOOKUP($H212,LISTS!$G$2:$H$10,2,FALSE)</f>
        <v>0</v>
      </c>
      <c r="AC212" s="13">
        <f>(IF($K212="No",0,VLOOKUP(AC$3,LISTS!$M$2:$N$21,2,FALSE)*IF(Q212="YES",1,0)))*VLOOKUP($H212,LISTS!$G$2:$H$10,2,FALSE)</f>
        <v>0</v>
      </c>
      <c r="AD212" s="13">
        <f>(IF($K212="No",0,VLOOKUP(AD$3,LISTS!$M$2:$N$21,2,FALSE)*IF(R212="YES",1,0)))*VLOOKUP($H212,LISTS!$G$2:$H$10,2,FALSE)</f>
        <v>0</v>
      </c>
      <c r="AE212" s="13">
        <f>(IF($K212="No",0,VLOOKUP(AE$3,LISTS!$M$2:$N$21,2,FALSE)*IF(S212="YES",1,0)))*VLOOKUP($H212,LISTS!$G$2:$H$10,2,FALSE)</f>
        <v>0</v>
      </c>
      <c r="AF212" s="13">
        <f>(IF($K212="No",0,VLOOKUP(AF$3,LISTS!$M$2:$N$21,2,FALSE)*IF(T212="YES",1,0)))*VLOOKUP($H212,LISTS!$G$2:$H$10,2,FALSE)</f>
        <v>0</v>
      </c>
      <c r="AG212" s="13">
        <f>(IF($K212="No",0,VLOOKUP(AG$3,LISTS!$M$2:$N$21,2,FALSE)*IF(U212="YES",1,0)))*VLOOKUP($H212,LISTS!$G$2:$H$10,2,FALSE)</f>
        <v>0</v>
      </c>
      <c r="AH212" s="13">
        <f>(IF($K212="No",0,VLOOKUP(AH$3,LISTS!$M$2:$N$21,2,FALSE)*IF(V212="YES",1,0)))*VLOOKUP($H212,LISTS!$G$2:$H$10,2,FALSE)</f>
        <v>0</v>
      </c>
      <c r="AI212" s="29">
        <f t="shared" si="35"/>
        <v>0</v>
      </c>
    </row>
    <row r="213" spans="1:35" x14ac:dyDescent="0.25">
      <c r="A213" s="3">
        <f t="shared" si="32"/>
        <v>2023</v>
      </c>
      <c r="B213" s="11">
        <f t="shared" si="33"/>
        <v>8</v>
      </c>
      <c r="C213" s="11" t="str">
        <f>VLOOKUP($B213,'FIXTURES INPUT'!$A$4:$H$41,2,FALSE)</f>
        <v>Wk08</v>
      </c>
      <c r="D213" s="13" t="str">
        <f>VLOOKUP($B213,'FIXTURES INPUT'!$A$4:$H$41,3,FALSE)</f>
        <v>Sat</v>
      </c>
      <c r="E213" s="14">
        <f>VLOOKUP($B213,'FIXTURES INPUT'!$A$4:$H$41,4,FALSE)</f>
        <v>45080</v>
      </c>
      <c r="F213" s="4" t="str">
        <f>VLOOKUP($B213,'FIXTURES INPUT'!$A$4:$H$41,6,FALSE)</f>
        <v>TBC</v>
      </c>
      <c r="G213" s="13" t="str">
        <f>VLOOKUP($B213,'FIXTURES INPUT'!$A$4:$H$41,7,FALSE)</f>
        <v xml:space="preserve"> - </v>
      </c>
      <c r="H213" s="13" t="str">
        <f>VLOOKUP($B213,'FIXTURES INPUT'!$A$4:$H$41,8,FALSE)</f>
        <v>Standard</v>
      </c>
      <c r="I213" s="13">
        <v>7</v>
      </c>
      <c r="J213" s="4" t="str">
        <f>VLOOKUP($I213,LISTS!$A$2:$B$39,2,FALSE)</f>
        <v>Superted</v>
      </c>
      <c r="K213" s="32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X213" s="13">
        <f>(IF($K213="No",0,VLOOKUP(X$3,LISTS!$M$2:$N$21,2,FALSE)*L213))*VLOOKUP($H213,LISTS!$G$2:$H$10,2,FALSE)</f>
        <v>0</v>
      </c>
      <c r="Y213" s="13">
        <f>(IF($K213="No",0,VLOOKUP(Y$3,LISTS!$M$2:$N$21,2,FALSE)*M213))*VLOOKUP($H213,LISTS!$G$2:$H$10,2,FALSE)</f>
        <v>0</v>
      </c>
      <c r="Z213" s="13">
        <f>(IF($K213="No",0,VLOOKUP(Z$3,LISTS!$M$2:$N$21,2,FALSE)*N213))*VLOOKUP($H213,LISTS!$G$2:$H$10,2,FALSE)</f>
        <v>0</v>
      </c>
      <c r="AA213" s="13">
        <f>(IF($K213="No",0,VLOOKUP(AA$3,LISTS!$M$2:$N$21,2,FALSE)*O213))*VLOOKUP($H213,LISTS!$G$2:$H$10,2,FALSE)</f>
        <v>0</v>
      </c>
      <c r="AB213" s="13">
        <f>(IF($K213="No",0,VLOOKUP(AB$3,LISTS!$M$2:$N$21,2,FALSE)*P213))*VLOOKUP($H213,LISTS!$G$2:$H$10,2,FALSE)</f>
        <v>0</v>
      </c>
      <c r="AC213" s="13">
        <f>(IF($K213="No",0,VLOOKUP(AC$3,LISTS!$M$2:$N$21,2,FALSE)*IF(Q213="YES",1,0)))*VLOOKUP($H213,LISTS!$G$2:$H$10,2,FALSE)</f>
        <v>0</v>
      </c>
      <c r="AD213" s="13">
        <f>(IF($K213="No",0,VLOOKUP(AD$3,LISTS!$M$2:$N$21,2,FALSE)*IF(R213="YES",1,0)))*VLOOKUP($H213,LISTS!$G$2:$H$10,2,FALSE)</f>
        <v>0</v>
      </c>
      <c r="AE213" s="13">
        <f>(IF($K213="No",0,VLOOKUP(AE$3,LISTS!$M$2:$N$21,2,FALSE)*IF(S213="YES",1,0)))*VLOOKUP($H213,LISTS!$G$2:$H$10,2,FALSE)</f>
        <v>0</v>
      </c>
      <c r="AF213" s="13">
        <f>(IF($K213="No",0,VLOOKUP(AF$3,LISTS!$M$2:$N$21,2,FALSE)*IF(T213="YES",1,0)))*VLOOKUP($H213,LISTS!$G$2:$H$10,2,FALSE)</f>
        <v>0</v>
      </c>
      <c r="AG213" s="13">
        <f>(IF($K213="No",0,VLOOKUP(AG$3,LISTS!$M$2:$N$21,2,FALSE)*IF(U213="YES",1,0)))*VLOOKUP($H213,LISTS!$G$2:$H$10,2,FALSE)</f>
        <v>0</v>
      </c>
      <c r="AH213" s="13">
        <f>(IF($K213="No",0,VLOOKUP(AH$3,LISTS!$M$2:$N$21,2,FALSE)*IF(V213="YES",1,0)))*VLOOKUP($H213,LISTS!$G$2:$H$10,2,FALSE)</f>
        <v>0</v>
      </c>
      <c r="AI213" s="29">
        <f t="shared" si="35"/>
        <v>0</v>
      </c>
    </row>
    <row r="214" spans="1:35" x14ac:dyDescent="0.25">
      <c r="A214" s="3">
        <f t="shared" si="32"/>
        <v>2023</v>
      </c>
      <c r="B214" s="11">
        <f t="shared" si="33"/>
        <v>8</v>
      </c>
      <c r="C214" s="11" t="str">
        <f>VLOOKUP($B214,'FIXTURES INPUT'!$A$4:$H$41,2,FALSE)</f>
        <v>Wk08</v>
      </c>
      <c r="D214" s="13" t="str">
        <f>VLOOKUP($B214,'FIXTURES INPUT'!$A$4:$H$41,3,FALSE)</f>
        <v>Sat</v>
      </c>
      <c r="E214" s="14">
        <f>VLOOKUP($B214,'FIXTURES INPUT'!$A$4:$H$41,4,FALSE)</f>
        <v>45080</v>
      </c>
      <c r="F214" s="4" t="str">
        <f>VLOOKUP($B214,'FIXTURES INPUT'!$A$4:$H$41,6,FALSE)</f>
        <v>TBC</v>
      </c>
      <c r="G214" s="13" t="str">
        <f>VLOOKUP($B214,'FIXTURES INPUT'!$A$4:$H$41,7,FALSE)</f>
        <v xml:space="preserve"> - </v>
      </c>
      <c r="H214" s="13" t="str">
        <f>VLOOKUP($B214,'FIXTURES INPUT'!$A$4:$H$41,8,FALSE)</f>
        <v>Standard</v>
      </c>
      <c r="I214" s="13">
        <f t="shared" ref="I214" si="39">I213+1</f>
        <v>8</v>
      </c>
      <c r="J214" s="4" t="str">
        <f>VLOOKUP($I214,LISTS!$A$2:$B$39,2,FALSE)</f>
        <v>Little</v>
      </c>
      <c r="K214" s="32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X214" s="13">
        <f>(IF($K214="No",0,VLOOKUP(X$3,LISTS!$M$2:$N$21,2,FALSE)*L214))*VLOOKUP($H214,LISTS!$G$2:$H$10,2,FALSE)</f>
        <v>0</v>
      </c>
      <c r="Y214" s="13">
        <f>(IF($K214="No",0,VLOOKUP(Y$3,LISTS!$M$2:$N$21,2,FALSE)*M214))*VLOOKUP($H214,LISTS!$G$2:$H$10,2,FALSE)</f>
        <v>0</v>
      </c>
      <c r="Z214" s="13">
        <f>(IF($K214="No",0,VLOOKUP(Z$3,LISTS!$M$2:$N$21,2,FALSE)*N214))*VLOOKUP($H214,LISTS!$G$2:$H$10,2,FALSE)</f>
        <v>0</v>
      </c>
      <c r="AA214" s="13">
        <f>(IF($K214="No",0,VLOOKUP(AA$3,LISTS!$M$2:$N$21,2,FALSE)*O214))*VLOOKUP($H214,LISTS!$G$2:$H$10,2,FALSE)</f>
        <v>0</v>
      </c>
      <c r="AB214" s="13">
        <f>(IF($K214="No",0,VLOOKUP(AB$3,LISTS!$M$2:$N$21,2,FALSE)*P214))*VLOOKUP($H214,LISTS!$G$2:$H$10,2,FALSE)</f>
        <v>0</v>
      </c>
      <c r="AC214" s="13">
        <f>(IF($K214="No",0,VLOOKUP(AC$3,LISTS!$M$2:$N$21,2,FALSE)*IF(Q214="YES",1,0)))*VLOOKUP($H214,LISTS!$G$2:$H$10,2,FALSE)</f>
        <v>0</v>
      </c>
      <c r="AD214" s="13">
        <f>(IF($K214="No",0,VLOOKUP(AD$3,LISTS!$M$2:$N$21,2,FALSE)*IF(R214="YES",1,0)))*VLOOKUP($H214,LISTS!$G$2:$H$10,2,FALSE)</f>
        <v>0</v>
      </c>
      <c r="AE214" s="13">
        <f>(IF($K214="No",0,VLOOKUP(AE$3,LISTS!$M$2:$N$21,2,FALSE)*IF(S214="YES",1,0)))*VLOOKUP($H214,LISTS!$G$2:$H$10,2,FALSE)</f>
        <v>0</v>
      </c>
      <c r="AF214" s="13">
        <f>(IF($K214="No",0,VLOOKUP(AF$3,LISTS!$M$2:$N$21,2,FALSE)*IF(T214="YES",1,0)))*VLOOKUP($H214,LISTS!$G$2:$H$10,2,FALSE)</f>
        <v>0</v>
      </c>
      <c r="AG214" s="13">
        <f>(IF($K214="No",0,VLOOKUP(AG$3,LISTS!$M$2:$N$21,2,FALSE)*IF(U214="YES",1,0)))*VLOOKUP($H214,LISTS!$G$2:$H$10,2,FALSE)</f>
        <v>0</v>
      </c>
      <c r="AH214" s="13">
        <f>(IF($K214="No",0,VLOOKUP(AH$3,LISTS!$M$2:$N$21,2,FALSE)*IF(V214="YES",1,0)))*VLOOKUP($H214,LISTS!$G$2:$H$10,2,FALSE)</f>
        <v>0</v>
      </c>
      <c r="AI214" s="29">
        <f t="shared" si="35"/>
        <v>0</v>
      </c>
    </row>
    <row r="215" spans="1:35" x14ac:dyDescent="0.25">
      <c r="A215" s="3">
        <f t="shared" si="32"/>
        <v>2023</v>
      </c>
      <c r="B215" s="11">
        <f t="shared" si="33"/>
        <v>8</v>
      </c>
      <c r="C215" s="11" t="str">
        <f>VLOOKUP($B215,'FIXTURES INPUT'!$A$4:$H$41,2,FALSE)</f>
        <v>Wk08</v>
      </c>
      <c r="D215" s="13" t="str">
        <f>VLOOKUP($B215,'FIXTURES INPUT'!$A$4:$H$41,3,FALSE)</f>
        <v>Sat</v>
      </c>
      <c r="E215" s="14">
        <f>VLOOKUP($B215,'FIXTURES INPUT'!$A$4:$H$41,4,FALSE)</f>
        <v>45080</v>
      </c>
      <c r="F215" s="4" t="str">
        <f>VLOOKUP($B215,'FIXTURES INPUT'!$A$4:$H$41,6,FALSE)</f>
        <v>TBC</v>
      </c>
      <c r="G215" s="13" t="str">
        <f>VLOOKUP($B215,'FIXTURES INPUT'!$A$4:$H$41,7,FALSE)</f>
        <v xml:space="preserve"> - </v>
      </c>
      <c r="H215" s="13" t="str">
        <f>VLOOKUP($B215,'FIXTURES INPUT'!$A$4:$H$41,8,FALSE)</f>
        <v>Standard</v>
      </c>
      <c r="I215" s="13">
        <f t="shared" si="34"/>
        <v>9</v>
      </c>
      <c r="J215" s="4" t="str">
        <f>VLOOKUP($I215,LISTS!$A$2:$B$39,2,FALSE)</f>
        <v>Dan Common</v>
      </c>
      <c r="K215" s="32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X215" s="13">
        <f>(IF($K215="No",0,VLOOKUP(X$3,LISTS!$M$2:$N$21,2,FALSE)*L215))*VLOOKUP($H215,LISTS!$G$2:$H$10,2,FALSE)</f>
        <v>0</v>
      </c>
      <c r="Y215" s="13">
        <f>(IF($K215="No",0,VLOOKUP(Y$3,LISTS!$M$2:$N$21,2,FALSE)*M215))*VLOOKUP($H215,LISTS!$G$2:$H$10,2,FALSE)</f>
        <v>0</v>
      </c>
      <c r="Z215" s="13">
        <f>(IF($K215="No",0,VLOOKUP(Z$3,LISTS!$M$2:$N$21,2,FALSE)*N215))*VLOOKUP($H215,LISTS!$G$2:$H$10,2,FALSE)</f>
        <v>0</v>
      </c>
      <c r="AA215" s="13">
        <f>(IF($K215="No",0,VLOOKUP(AA$3,LISTS!$M$2:$N$21,2,FALSE)*O215))*VLOOKUP($H215,LISTS!$G$2:$H$10,2,FALSE)</f>
        <v>0</v>
      </c>
      <c r="AB215" s="13">
        <f>(IF($K215="No",0,VLOOKUP(AB$3,LISTS!$M$2:$N$21,2,FALSE)*P215))*VLOOKUP($H215,LISTS!$G$2:$H$10,2,FALSE)</f>
        <v>0</v>
      </c>
      <c r="AC215" s="13">
        <f>(IF($K215="No",0,VLOOKUP(AC$3,LISTS!$M$2:$N$21,2,FALSE)*IF(Q215="YES",1,0)))*VLOOKUP($H215,LISTS!$G$2:$H$10,2,FALSE)</f>
        <v>0</v>
      </c>
      <c r="AD215" s="13">
        <f>(IF($K215="No",0,VLOOKUP(AD$3,LISTS!$M$2:$N$21,2,FALSE)*IF(R215="YES",1,0)))*VLOOKUP($H215,LISTS!$G$2:$H$10,2,FALSE)</f>
        <v>0</v>
      </c>
      <c r="AE215" s="13">
        <f>(IF($K215="No",0,VLOOKUP(AE$3,LISTS!$M$2:$N$21,2,FALSE)*IF(S215="YES",1,0)))*VLOOKUP($H215,LISTS!$G$2:$H$10,2,FALSE)</f>
        <v>0</v>
      </c>
      <c r="AF215" s="13">
        <f>(IF($K215="No",0,VLOOKUP(AF$3,LISTS!$M$2:$N$21,2,FALSE)*IF(T215="YES",1,0)))*VLOOKUP($H215,LISTS!$G$2:$H$10,2,FALSE)</f>
        <v>0</v>
      </c>
      <c r="AG215" s="13">
        <f>(IF($K215="No",0,VLOOKUP(AG$3,LISTS!$M$2:$N$21,2,FALSE)*IF(U215="YES",1,0)))*VLOOKUP($H215,LISTS!$G$2:$H$10,2,FALSE)</f>
        <v>0</v>
      </c>
      <c r="AH215" s="13">
        <f>(IF($K215="No",0,VLOOKUP(AH$3,LISTS!$M$2:$N$21,2,FALSE)*IF(V215="YES",1,0)))*VLOOKUP($H215,LISTS!$G$2:$H$10,2,FALSE)</f>
        <v>0</v>
      </c>
      <c r="AI215" s="29">
        <f t="shared" si="35"/>
        <v>0</v>
      </c>
    </row>
    <row r="216" spans="1:35" x14ac:dyDescent="0.25">
      <c r="A216" s="3">
        <f t="shared" si="32"/>
        <v>2023</v>
      </c>
      <c r="B216" s="11">
        <f t="shared" si="33"/>
        <v>8</v>
      </c>
      <c r="C216" s="11" t="str">
        <f>VLOOKUP($B216,'FIXTURES INPUT'!$A$4:$H$41,2,FALSE)</f>
        <v>Wk08</v>
      </c>
      <c r="D216" s="13" t="str">
        <f>VLOOKUP($B216,'FIXTURES INPUT'!$A$4:$H$41,3,FALSE)</f>
        <v>Sat</v>
      </c>
      <c r="E216" s="14">
        <f>VLOOKUP($B216,'FIXTURES INPUT'!$A$4:$H$41,4,FALSE)</f>
        <v>45080</v>
      </c>
      <c r="F216" s="4" t="str">
        <f>VLOOKUP($B216,'FIXTURES INPUT'!$A$4:$H$41,6,FALSE)</f>
        <v>TBC</v>
      </c>
      <c r="G216" s="13" t="str">
        <f>VLOOKUP($B216,'FIXTURES INPUT'!$A$4:$H$41,7,FALSE)</f>
        <v xml:space="preserve"> - </v>
      </c>
      <c r="H216" s="13" t="str">
        <f>VLOOKUP($B216,'FIXTURES INPUT'!$A$4:$H$41,8,FALSE)</f>
        <v>Standard</v>
      </c>
      <c r="I216" s="13">
        <f t="shared" si="34"/>
        <v>10</v>
      </c>
      <c r="J216" s="4" t="str">
        <f>VLOOKUP($I216,LISTS!$A$2:$B$39,2,FALSE)</f>
        <v>Chown</v>
      </c>
      <c r="K216" s="32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X216" s="13">
        <f>(IF($K216="No",0,VLOOKUP(X$3,LISTS!$M$2:$N$21,2,FALSE)*L216))*VLOOKUP($H216,LISTS!$G$2:$H$10,2,FALSE)</f>
        <v>0</v>
      </c>
      <c r="Y216" s="13">
        <f>(IF($K216="No",0,VLOOKUP(Y$3,LISTS!$M$2:$N$21,2,FALSE)*M216))*VLOOKUP($H216,LISTS!$G$2:$H$10,2,FALSE)</f>
        <v>0</v>
      </c>
      <c r="Z216" s="13">
        <f>(IF($K216="No",0,VLOOKUP(Z$3,LISTS!$M$2:$N$21,2,FALSE)*N216))*VLOOKUP($H216,LISTS!$G$2:$H$10,2,FALSE)</f>
        <v>0</v>
      </c>
      <c r="AA216" s="13">
        <f>(IF($K216="No",0,VLOOKUP(AA$3,LISTS!$M$2:$N$21,2,FALSE)*O216))*VLOOKUP($H216,LISTS!$G$2:$H$10,2,FALSE)</f>
        <v>0</v>
      </c>
      <c r="AB216" s="13">
        <f>(IF($K216="No",0,VLOOKUP(AB$3,LISTS!$M$2:$N$21,2,FALSE)*P216))*VLOOKUP($H216,LISTS!$G$2:$H$10,2,FALSE)</f>
        <v>0</v>
      </c>
      <c r="AC216" s="13">
        <f>(IF($K216="No",0,VLOOKUP(AC$3,LISTS!$M$2:$N$21,2,FALSE)*IF(Q216="YES",1,0)))*VLOOKUP($H216,LISTS!$G$2:$H$10,2,FALSE)</f>
        <v>0</v>
      </c>
      <c r="AD216" s="13">
        <f>(IF($K216="No",0,VLOOKUP(AD$3,LISTS!$M$2:$N$21,2,FALSE)*IF(R216="YES",1,0)))*VLOOKUP($H216,LISTS!$G$2:$H$10,2,FALSE)</f>
        <v>0</v>
      </c>
      <c r="AE216" s="13">
        <f>(IF($K216="No",0,VLOOKUP(AE$3,LISTS!$M$2:$N$21,2,FALSE)*IF(S216="YES",1,0)))*VLOOKUP($H216,LISTS!$G$2:$H$10,2,FALSE)</f>
        <v>0</v>
      </c>
      <c r="AF216" s="13">
        <f>(IF($K216="No",0,VLOOKUP(AF$3,LISTS!$M$2:$N$21,2,FALSE)*IF(T216="YES",1,0)))*VLOOKUP($H216,LISTS!$G$2:$H$10,2,FALSE)</f>
        <v>0</v>
      </c>
      <c r="AG216" s="13">
        <f>(IF($K216="No",0,VLOOKUP(AG$3,LISTS!$M$2:$N$21,2,FALSE)*IF(U216="YES",1,0)))*VLOOKUP($H216,LISTS!$G$2:$H$10,2,FALSE)</f>
        <v>0</v>
      </c>
      <c r="AH216" s="13">
        <f>(IF($K216="No",0,VLOOKUP(AH$3,LISTS!$M$2:$N$21,2,FALSE)*IF(V216="YES",1,0)))*VLOOKUP($H216,LISTS!$G$2:$H$10,2,FALSE)</f>
        <v>0</v>
      </c>
      <c r="AI216" s="29">
        <f t="shared" si="35"/>
        <v>0</v>
      </c>
    </row>
    <row r="217" spans="1:35" x14ac:dyDescent="0.25">
      <c r="A217" s="3">
        <f t="shared" si="32"/>
        <v>2023</v>
      </c>
      <c r="B217" s="11">
        <f t="shared" si="33"/>
        <v>8</v>
      </c>
      <c r="C217" s="11" t="str">
        <f>VLOOKUP($B217,'FIXTURES INPUT'!$A$4:$H$41,2,FALSE)</f>
        <v>Wk08</v>
      </c>
      <c r="D217" s="13" t="str">
        <f>VLOOKUP($B217,'FIXTURES INPUT'!$A$4:$H$41,3,FALSE)</f>
        <v>Sat</v>
      </c>
      <c r="E217" s="14">
        <f>VLOOKUP($B217,'FIXTURES INPUT'!$A$4:$H$41,4,FALSE)</f>
        <v>45080</v>
      </c>
      <c r="F217" s="4" t="str">
        <f>VLOOKUP($B217,'FIXTURES INPUT'!$A$4:$H$41,6,FALSE)</f>
        <v>TBC</v>
      </c>
      <c r="G217" s="13" t="str">
        <f>VLOOKUP($B217,'FIXTURES INPUT'!$A$4:$H$41,7,FALSE)</f>
        <v xml:space="preserve"> - </v>
      </c>
      <c r="H217" s="13" t="str">
        <f>VLOOKUP($B217,'FIXTURES INPUT'!$A$4:$H$41,8,FALSE)</f>
        <v>Standard</v>
      </c>
      <c r="I217" s="13">
        <f t="shared" si="34"/>
        <v>11</v>
      </c>
      <c r="J217" s="4" t="str">
        <f>VLOOKUP($I217,LISTS!$A$2:$B$39,2,FALSE)</f>
        <v>Minndo</v>
      </c>
      <c r="K217" s="32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X217" s="13">
        <f>(IF($K217="No",0,VLOOKUP(X$3,LISTS!$M$2:$N$21,2,FALSE)*L217))*VLOOKUP($H217,LISTS!$G$2:$H$10,2,FALSE)</f>
        <v>0</v>
      </c>
      <c r="Y217" s="13">
        <f>(IF($K217="No",0,VLOOKUP(Y$3,LISTS!$M$2:$N$21,2,FALSE)*M217))*VLOOKUP($H217,LISTS!$G$2:$H$10,2,FALSE)</f>
        <v>0</v>
      </c>
      <c r="Z217" s="13">
        <f>(IF($K217="No",0,VLOOKUP(Z$3,LISTS!$M$2:$N$21,2,FALSE)*N217))*VLOOKUP($H217,LISTS!$G$2:$H$10,2,FALSE)</f>
        <v>0</v>
      </c>
      <c r="AA217" s="13">
        <f>(IF($K217="No",0,VLOOKUP(AA$3,LISTS!$M$2:$N$21,2,FALSE)*O217))*VLOOKUP($H217,LISTS!$G$2:$H$10,2,FALSE)</f>
        <v>0</v>
      </c>
      <c r="AB217" s="13">
        <f>(IF($K217="No",0,VLOOKUP(AB$3,LISTS!$M$2:$N$21,2,FALSE)*P217))*VLOOKUP($H217,LISTS!$G$2:$H$10,2,FALSE)</f>
        <v>0</v>
      </c>
      <c r="AC217" s="13">
        <f>(IF($K217="No",0,VLOOKUP(AC$3,LISTS!$M$2:$N$21,2,FALSE)*IF(Q217="YES",1,0)))*VLOOKUP($H217,LISTS!$G$2:$H$10,2,FALSE)</f>
        <v>0</v>
      </c>
      <c r="AD217" s="13">
        <f>(IF($K217="No",0,VLOOKUP(AD$3,LISTS!$M$2:$N$21,2,FALSE)*IF(R217="YES",1,0)))*VLOOKUP($H217,LISTS!$G$2:$H$10,2,FALSE)</f>
        <v>0</v>
      </c>
      <c r="AE217" s="13">
        <f>(IF($K217="No",0,VLOOKUP(AE$3,LISTS!$M$2:$N$21,2,FALSE)*IF(S217="YES",1,0)))*VLOOKUP($H217,LISTS!$G$2:$H$10,2,FALSE)</f>
        <v>0</v>
      </c>
      <c r="AF217" s="13">
        <f>(IF($K217="No",0,VLOOKUP(AF$3,LISTS!$M$2:$N$21,2,FALSE)*IF(T217="YES",1,0)))*VLOOKUP($H217,LISTS!$G$2:$H$10,2,FALSE)</f>
        <v>0</v>
      </c>
      <c r="AG217" s="13">
        <f>(IF($K217="No",0,VLOOKUP(AG$3,LISTS!$M$2:$N$21,2,FALSE)*IF(U217="YES",1,0)))*VLOOKUP($H217,LISTS!$G$2:$H$10,2,FALSE)</f>
        <v>0</v>
      </c>
      <c r="AH217" s="13">
        <f>(IF($K217="No",0,VLOOKUP(AH$3,LISTS!$M$2:$N$21,2,FALSE)*IF(V217="YES",1,0)))*VLOOKUP($H217,LISTS!$G$2:$H$10,2,FALSE)</f>
        <v>0</v>
      </c>
      <c r="AI217" s="29">
        <f t="shared" si="35"/>
        <v>0</v>
      </c>
    </row>
    <row r="218" spans="1:35" x14ac:dyDescent="0.25">
      <c r="A218" s="3">
        <f t="shared" si="32"/>
        <v>2023</v>
      </c>
      <c r="B218" s="11">
        <f t="shared" si="33"/>
        <v>8</v>
      </c>
      <c r="C218" s="11" t="str">
        <f>VLOOKUP($B218,'FIXTURES INPUT'!$A$4:$H$41,2,FALSE)</f>
        <v>Wk08</v>
      </c>
      <c r="D218" s="13" t="str">
        <f>VLOOKUP($B218,'FIXTURES INPUT'!$A$4:$H$41,3,FALSE)</f>
        <v>Sat</v>
      </c>
      <c r="E218" s="14">
        <f>VLOOKUP($B218,'FIXTURES INPUT'!$A$4:$H$41,4,FALSE)</f>
        <v>45080</v>
      </c>
      <c r="F218" s="4" t="str">
        <f>VLOOKUP($B218,'FIXTURES INPUT'!$A$4:$H$41,6,FALSE)</f>
        <v>TBC</v>
      </c>
      <c r="G218" s="13" t="str">
        <f>VLOOKUP($B218,'FIXTURES INPUT'!$A$4:$H$41,7,FALSE)</f>
        <v xml:space="preserve"> - </v>
      </c>
      <c r="H218" s="13" t="str">
        <f>VLOOKUP($B218,'FIXTURES INPUT'!$A$4:$H$41,8,FALSE)</f>
        <v>Standard</v>
      </c>
      <c r="I218" s="13">
        <f t="shared" si="34"/>
        <v>12</v>
      </c>
      <c r="J218" s="4" t="str">
        <f>VLOOKUP($I218,LISTS!$A$2:$B$39,2,FALSE)</f>
        <v>Bevan Gordon</v>
      </c>
      <c r="K218" s="32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X218" s="13">
        <f>(IF($K218="No",0,VLOOKUP(X$3,LISTS!$M$2:$N$21,2,FALSE)*L218))*VLOOKUP($H218,LISTS!$G$2:$H$10,2,FALSE)</f>
        <v>0</v>
      </c>
      <c r="Y218" s="13">
        <f>(IF($K218="No",0,VLOOKUP(Y$3,LISTS!$M$2:$N$21,2,FALSE)*M218))*VLOOKUP($H218,LISTS!$G$2:$H$10,2,FALSE)</f>
        <v>0</v>
      </c>
      <c r="Z218" s="13">
        <f>(IF($K218="No",0,VLOOKUP(Z$3,LISTS!$M$2:$N$21,2,FALSE)*N218))*VLOOKUP($H218,LISTS!$G$2:$H$10,2,FALSE)</f>
        <v>0</v>
      </c>
      <c r="AA218" s="13">
        <f>(IF($K218="No",0,VLOOKUP(AA$3,LISTS!$M$2:$N$21,2,FALSE)*O218))*VLOOKUP($H218,LISTS!$G$2:$H$10,2,FALSE)</f>
        <v>0</v>
      </c>
      <c r="AB218" s="13">
        <f>(IF($K218="No",0,VLOOKUP(AB$3,LISTS!$M$2:$N$21,2,FALSE)*P218))*VLOOKUP($H218,LISTS!$G$2:$H$10,2,FALSE)</f>
        <v>0</v>
      </c>
      <c r="AC218" s="13">
        <f>(IF($K218="No",0,VLOOKUP(AC$3,LISTS!$M$2:$N$21,2,FALSE)*IF(Q218="YES",1,0)))*VLOOKUP($H218,LISTS!$G$2:$H$10,2,FALSE)</f>
        <v>0</v>
      </c>
      <c r="AD218" s="13">
        <f>(IF($K218="No",0,VLOOKUP(AD$3,LISTS!$M$2:$N$21,2,FALSE)*IF(R218="YES",1,0)))*VLOOKUP($H218,LISTS!$G$2:$H$10,2,FALSE)</f>
        <v>0</v>
      </c>
      <c r="AE218" s="13">
        <f>(IF($K218="No",0,VLOOKUP(AE$3,LISTS!$M$2:$N$21,2,FALSE)*IF(S218="YES",1,0)))*VLOOKUP($H218,LISTS!$G$2:$H$10,2,FALSE)</f>
        <v>0</v>
      </c>
      <c r="AF218" s="13">
        <f>(IF($K218="No",0,VLOOKUP(AF$3,LISTS!$M$2:$N$21,2,FALSE)*IF(T218="YES",1,0)))*VLOOKUP($H218,LISTS!$G$2:$H$10,2,FALSE)</f>
        <v>0</v>
      </c>
      <c r="AG218" s="13">
        <f>(IF($K218="No",0,VLOOKUP(AG$3,LISTS!$M$2:$N$21,2,FALSE)*IF(U218="YES",1,0)))*VLOOKUP($H218,LISTS!$G$2:$H$10,2,FALSE)</f>
        <v>0</v>
      </c>
      <c r="AH218" s="13">
        <f>(IF($K218="No",0,VLOOKUP(AH$3,LISTS!$M$2:$N$21,2,FALSE)*IF(V218="YES",1,0)))*VLOOKUP($H218,LISTS!$G$2:$H$10,2,FALSE)</f>
        <v>0</v>
      </c>
      <c r="AI218" s="29">
        <f t="shared" si="35"/>
        <v>0</v>
      </c>
    </row>
    <row r="219" spans="1:35" x14ac:dyDescent="0.25">
      <c r="A219" s="3">
        <f t="shared" si="32"/>
        <v>2023</v>
      </c>
      <c r="B219" s="11">
        <f t="shared" si="33"/>
        <v>8</v>
      </c>
      <c r="C219" s="11" t="str">
        <f>VLOOKUP($B219,'FIXTURES INPUT'!$A$4:$H$41,2,FALSE)</f>
        <v>Wk08</v>
      </c>
      <c r="D219" s="13" t="str">
        <f>VLOOKUP($B219,'FIXTURES INPUT'!$A$4:$H$41,3,FALSE)</f>
        <v>Sat</v>
      </c>
      <c r="E219" s="14">
        <f>VLOOKUP($B219,'FIXTURES INPUT'!$A$4:$H$41,4,FALSE)</f>
        <v>45080</v>
      </c>
      <c r="F219" s="4" t="str">
        <f>VLOOKUP($B219,'FIXTURES INPUT'!$A$4:$H$41,6,FALSE)</f>
        <v>TBC</v>
      </c>
      <c r="G219" s="13" t="str">
        <f>VLOOKUP($B219,'FIXTURES INPUT'!$A$4:$H$41,7,FALSE)</f>
        <v xml:space="preserve"> - </v>
      </c>
      <c r="H219" s="13" t="str">
        <f>VLOOKUP($B219,'FIXTURES INPUT'!$A$4:$H$41,8,FALSE)</f>
        <v>Standard</v>
      </c>
      <c r="I219" s="13">
        <f t="shared" si="34"/>
        <v>13</v>
      </c>
      <c r="J219" s="4" t="str">
        <f>VLOOKUP($I219,LISTS!$A$2:$B$39,2,FALSE)</f>
        <v>Harry Armour</v>
      </c>
      <c r="K219" s="32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X219" s="13">
        <f>(IF($K219="No",0,VLOOKUP(X$3,LISTS!$M$2:$N$21,2,FALSE)*L219))*VLOOKUP($H219,LISTS!$G$2:$H$10,2,FALSE)</f>
        <v>0</v>
      </c>
      <c r="Y219" s="13">
        <f>(IF($K219="No",0,VLOOKUP(Y$3,LISTS!$M$2:$N$21,2,FALSE)*M219))*VLOOKUP($H219,LISTS!$G$2:$H$10,2,FALSE)</f>
        <v>0</v>
      </c>
      <c r="Z219" s="13">
        <f>(IF($K219="No",0,VLOOKUP(Z$3,LISTS!$M$2:$N$21,2,FALSE)*N219))*VLOOKUP($H219,LISTS!$G$2:$H$10,2,FALSE)</f>
        <v>0</v>
      </c>
      <c r="AA219" s="13">
        <f>(IF($K219="No",0,VLOOKUP(AA$3,LISTS!$M$2:$N$21,2,FALSE)*O219))*VLOOKUP($H219,LISTS!$G$2:$H$10,2,FALSE)</f>
        <v>0</v>
      </c>
      <c r="AB219" s="13">
        <f>(IF($K219="No",0,VLOOKUP(AB$3,LISTS!$M$2:$N$21,2,FALSE)*P219))*VLOOKUP($H219,LISTS!$G$2:$H$10,2,FALSE)</f>
        <v>0</v>
      </c>
      <c r="AC219" s="13">
        <f>(IF($K219="No",0,VLOOKUP(AC$3,LISTS!$M$2:$N$21,2,FALSE)*IF(Q219="YES",1,0)))*VLOOKUP($H219,LISTS!$G$2:$H$10,2,FALSE)</f>
        <v>0</v>
      </c>
      <c r="AD219" s="13">
        <f>(IF($K219="No",0,VLOOKUP(AD$3,LISTS!$M$2:$N$21,2,FALSE)*IF(R219="YES",1,0)))*VLOOKUP($H219,LISTS!$G$2:$H$10,2,FALSE)</f>
        <v>0</v>
      </c>
      <c r="AE219" s="13">
        <f>(IF($K219="No",0,VLOOKUP(AE$3,LISTS!$M$2:$N$21,2,FALSE)*IF(S219="YES",1,0)))*VLOOKUP($H219,LISTS!$G$2:$H$10,2,FALSE)</f>
        <v>0</v>
      </c>
      <c r="AF219" s="13">
        <f>(IF($K219="No",0,VLOOKUP(AF$3,LISTS!$M$2:$N$21,2,FALSE)*IF(T219="YES",1,0)))*VLOOKUP($H219,LISTS!$G$2:$H$10,2,FALSE)</f>
        <v>0</v>
      </c>
      <c r="AG219" s="13">
        <f>(IF($K219="No",0,VLOOKUP(AG$3,LISTS!$M$2:$N$21,2,FALSE)*IF(U219="YES",1,0)))*VLOOKUP($H219,LISTS!$G$2:$H$10,2,FALSE)</f>
        <v>0</v>
      </c>
      <c r="AH219" s="13">
        <f>(IF($K219="No",0,VLOOKUP(AH$3,LISTS!$M$2:$N$21,2,FALSE)*IF(V219="YES",1,0)))*VLOOKUP($H219,LISTS!$G$2:$H$10,2,FALSE)</f>
        <v>0</v>
      </c>
      <c r="AI219" s="29">
        <f t="shared" si="35"/>
        <v>0</v>
      </c>
    </row>
    <row r="220" spans="1:35" x14ac:dyDescent="0.25">
      <c r="A220" s="3">
        <f t="shared" si="32"/>
        <v>2023</v>
      </c>
      <c r="B220" s="11">
        <f t="shared" si="33"/>
        <v>8</v>
      </c>
      <c r="C220" s="11" t="str">
        <f>VLOOKUP($B220,'FIXTURES INPUT'!$A$4:$H$41,2,FALSE)</f>
        <v>Wk08</v>
      </c>
      <c r="D220" s="13" t="str">
        <f>VLOOKUP($B220,'FIXTURES INPUT'!$A$4:$H$41,3,FALSE)</f>
        <v>Sat</v>
      </c>
      <c r="E220" s="14">
        <f>VLOOKUP($B220,'FIXTURES INPUT'!$A$4:$H$41,4,FALSE)</f>
        <v>45080</v>
      </c>
      <c r="F220" s="4" t="str">
        <f>VLOOKUP($B220,'FIXTURES INPUT'!$A$4:$H$41,6,FALSE)</f>
        <v>TBC</v>
      </c>
      <c r="G220" s="13" t="str">
        <f>VLOOKUP($B220,'FIXTURES INPUT'!$A$4:$H$41,7,FALSE)</f>
        <v xml:space="preserve"> - </v>
      </c>
      <c r="H220" s="13" t="str">
        <f>VLOOKUP($B220,'FIXTURES INPUT'!$A$4:$H$41,8,FALSE)</f>
        <v>Standard</v>
      </c>
      <c r="I220" s="13">
        <f t="shared" si="34"/>
        <v>14</v>
      </c>
      <c r="J220" s="4" t="str">
        <f>VLOOKUP($I220,LISTS!$A$2:$B$39,2,FALSE)</f>
        <v>KP</v>
      </c>
      <c r="K220" s="32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X220" s="13">
        <f>(IF($K220="No",0,VLOOKUP(X$3,LISTS!$M$2:$N$21,2,FALSE)*L220))*VLOOKUP($H220,LISTS!$G$2:$H$10,2,FALSE)</f>
        <v>0</v>
      </c>
      <c r="Y220" s="13">
        <f>(IF($K220="No",0,VLOOKUP(Y$3,LISTS!$M$2:$N$21,2,FALSE)*M220))*VLOOKUP($H220,LISTS!$G$2:$H$10,2,FALSE)</f>
        <v>0</v>
      </c>
      <c r="Z220" s="13">
        <f>(IF($K220="No",0,VLOOKUP(Z$3,LISTS!$M$2:$N$21,2,FALSE)*N220))*VLOOKUP($H220,LISTS!$G$2:$H$10,2,FALSE)</f>
        <v>0</v>
      </c>
      <c r="AA220" s="13">
        <f>(IF($K220="No",0,VLOOKUP(AA$3,LISTS!$M$2:$N$21,2,FALSE)*O220))*VLOOKUP($H220,LISTS!$G$2:$H$10,2,FALSE)</f>
        <v>0</v>
      </c>
      <c r="AB220" s="13">
        <f>(IF($K220="No",0,VLOOKUP(AB$3,LISTS!$M$2:$N$21,2,FALSE)*P220))*VLOOKUP($H220,LISTS!$G$2:$H$10,2,FALSE)</f>
        <v>0</v>
      </c>
      <c r="AC220" s="13">
        <f>(IF($K220="No",0,VLOOKUP(AC$3,LISTS!$M$2:$N$21,2,FALSE)*IF(Q220="YES",1,0)))*VLOOKUP($H220,LISTS!$G$2:$H$10,2,FALSE)</f>
        <v>0</v>
      </c>
      <c r="AD220" s="13">
        <f>(IF($K220="No",0,VLOOKUP(AD$3,LISTS!$M$2:$N$21,2,FALSE)*IF(R220="YES",1,0)))*VLOOKUP($H220,LISTS!$G$2:$H$10,2,FALSE)</f>
        <v>0</v>
      </c>
      <c r="AE220" s="13">
        <f>(IF($K220="No",0,VLOOKUP(AE$3,LISTS!$M$2:$N$21,2,FALSE)*IF(S220="YES",1,0)))*VLOOKUP($H220,LISTS!$G$2:$H$10,2,FALSE)</f>
        <v>0</v>
      </c>
      <c r="AF220" s="13">
        <f>(IF($K220="No",0,VLOOKUP(AF$3,LISTS!$M$2:$N$21,2,FALSE)*IF(T220="YES",1,0)))*VLOOKUP($H220,LISTS!$G$2:$H$10,2,FALSE)</f>
        <v>0</v>
      </c>
      <c r="AG220" s="13">
        <f>(IF($K220="No",0,VLOOKUP(AG$3,LISTS!$M$2:$N$21,2,FALSE)*IF(U220="YES",1,0)))*VLOOKUP($H220,LISTS!$G$2:$H$10,2,FALSE)</f>
        <v>0</v>
      </c>
      <c r="AH220" s="13">
        <f>(IF($K220="No",0,VLOOKUP(AH$3,LISTS!$M$2:$N$21,2,FALSE)*IF(V220="YES",1,0)))*VLOOKUP($H220,LISTS!$G$2:$H$10,2,FALSE)</f>
        <v>0</v>
      </c>
      <c r="AI220" s="29">
        <f t="shared" si="35"/>
        <v>0</v>
      </c>
    </row>
    <row r="221" spans="1:35" x14ac:dyDescent="0.25">
      <c r="A221" s="3">
        <f t="shared" si="32"/>
        <v>2023</v>
      </c>
      <c r="B221" s="11">
        <f t="shared" si="33"/>
        <v>8</v>
      </c>
      <c r="C221" s="11" t="str">
        <f>VLOOKUP($B221,'FIXTURES INPUT'!$A$4:$H$41,2,FALSE)</f>
        <v>Wk08</v>
      </c>
      <c r="D221" s="13" t="str">
        <f>VLOOKUP($B221,'FIXTURES INPUT'!$A$4:$H$41,3,FALSE)</f>
        <v>Sat</v>
      </c>
      <c r="E221" s="14">
        <f>VLOOKUP($B221,'FIXTURES INPUT'!$A$4:$H$41,4,FALSE)</f>
        <v>45080</v>
      </c>
      <c r="F221" s="4" t="str">
        <f>VLOOKUP($B221,'FIXTURES INPUT'!$A$4:$H$41,6,FALSE)</f>
        <v>TBC</v>
      </c>
      <c r="G221" s="13" t="str">
        <f>VLOOKUP($B221,'FIXTURES INPUT'!$A$4:$H$41,7,FALSE)</f>
        <v xml:space="preserve"> - </v>
      </c>
      <c r="H221" s="13" t="str">
        <f>VLOOKUP($B221,'FIXTURES INPUT'!$A$4:$H$41,8,FALSE)</f>
        <v>Standard</v>
      </c>
      <c r="I221" s="13">
        <f t="shared" si="34"/>
        <v>15</v>
      </c>
      <c r="J221" s="4" t="str">
        <f>VLOOKUP($I221,LISTS!$A$2:$B$39,2,FALSE)</f>
        <v>Will Stacey</v>
      </c>
      <c r="K221" s="32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X221" s="13">
        <f>(IF($K221="No",0,VLOOKUP(X$3,LISTS!$M$2:$N$21,2,FALSE)*L221))*VLOOKUP($H221,LISTS!$G$2:$H$10,2,FALSE)</f>
        <v>0</v>
      </c>
      <c r="Y221" s="13">
        <f>(IF($K221="No",0,VLOOKUP(Y$3,LISTS!$M$2:$N$21,2,FALSE)*M221))*VLOOKUP($H221,LISTS!$G$2:$H$10,2,FALSE)</f>
        <v>0</v>
      </c>
      <c r="Z221" s="13">
        <f>(IF($K221="No",0,VLOOKUP(Z$3,LISTS!$M$2:$N$21,2,FALSE)*N221))*VLOOKUP($H221,LISTS!$G$2:$H$10,2,FALSE)</f>
        <v>0</v>
      </c>
      <c r="AA221" s="13">
        <f>(IF($K221="No",0,VLOOKUP(AA$3,LISTS!$M$2:$N$21,2,FALSE)*O221))*VLOOKUP($H221,LISTS!$G$2:$H$10,2,FALSE)</f>
        <v>0</v>
      </c>
      <c r="AB221" s="13">
        <f>(IF($K221="No",0,VLOOKUP(AB$3,LISTS!$M$2:$N$21,2,FALSE)*P221))*VLOOKUP($H221,LISTS!$G$2:$H$10,2,FALSE)</f>
        <v>0</v>
      </c>
      <c r="AC221" s="13">
        <f>(IF($K221="No",0,VLOOKUP(AC$3,LISTS!$M$2:$N$21,2,FALSE)*IF(Q221="YES",1,0)))*VLOOKUP($H221,LISTS!$G$2:$H$10,2,FALSE)</f>
        <v>0</v>
      </c>
      <c r="AD221" s="13">
        <f>(IF($K221="No",0,VLOOKUP(AD$3,LISTS!$M$2:$N$21,2,FALSE)*IF(R221="YES",1,0)))*VLOOKUP($H221,LISTS!$G$2:$H$10,2,FALSE)</f>
        <v>0</v>
      </c>
      <c r="AE221" s="13">
        <f>(IF($K221="No",0,VLOOKUP(AE$3,LISTS!$M$2:$N$21,2,FALSE)*IF(S221="YES",1,0)))*VLOOKUP($H221,LISTS!$G$2:$H$10,2,FALSE)</f>
        <v>0</v>
      </c>
      <c r="AF221" s="13">
        <f>(IF($K221="No",0,VLOOKUP(AF$3,LISTS!$M$2:$N$21,2,FALSE)*IF(T221="YES",1,0)))*VLOOKUP($H221,LISTS!$G$2:$H$10,2,FALSE)</f>
        <v>0</v>
      </c>
      <c r="AG221" s="13">
        <f>(IF($K221="No",0,VLOOKUP(AG$3,LISTS!$M$2:$N$21,2,FALSE)*IF(U221="YES",1,0)))*VLOOKUP($H221,LISTS!$G$2:$H$10,2,FALSE)</f>
        <v>0</v>
      </c>
      <c r="AH221" s="13">
        <f>(IF($K221="No",0,VLOOKUP(AH$3,LISTS!$M$2:$N$21,2,FALSE)*IF(V221="YES",1,0)))*VLOOKUP($H221,LISTS!$G$2:$H$10,2,FALSE)</f>
        <v>0</v>
      </c>
      <c r="AI221" s="29">
        <f t="shared" si="35"/>
        <v>0</v>
      </c>
    </row>
    <row r="222" spans="1:35" x14ac:dyDescent="0.25">
      <c r="A222" s="3">
        <f t="shared" si="32"/>
        <v>2023</v>
      </c>
      <c r="B222" s="11">
        <f t="shared" si="33"/>
        <v>8</v>
      </c>
      <c r="C222" s="11" t="str">
        <f>VLOOKUP($B222,'FIXTURES INPUT'!$A$4:$H$41,2,FALSE)</f>
        <v>Wk08</v>
      </c>
      <c r="D222" s="13" t="str">
        <f>VLOOKUP($B222,'FIXTURES INPUT'!$A$4:$H$41,3,FALSE)</f>
        <v>Sat</v>
      </c>
      <c r="E222" s="14">
        <f>VLOOKUP($B222,'FIXTURES INPUT'!$A$4:$H$41,4,FALSE)</f>
        <v>45080</v>
      </c>
      <c r="F222" s="4" t="str">
        <f>VLOOKUP($B222,'FIXTURES INPUT'!$A$4:$H$41,6,FALSE)</f>
        <v>TBC</v>
      </c>
      <c r="G222" s="13" t="str">
        <f>VLOOKUP($B222,'FIXTURES INPUT'!$A$4:$H$41,7,FALSE)</f>
        <v xml:space="preserve"> - </v>
      </c>
      <c r="H222" s="13" t="str">
        <f>VLOOKUP($B222,'FIXTURES INPUT'!$A$4:$H$41,8,FALSE)</f>
        <v>Standard</v>
      </c>
      <c r="I222" s="13">
        <f t="shared" si="34"/>
        <v>16</v>
      </c>
      <c r="J222" s="4" t="str">
        <f>VLOOKUP($I222,LISTS!$A$2:$B$39,2,FALSE)</f>
        <v>Barry</v>
      </c>
      <c r="K222" s="32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X222" s="13">
        <f>(IF($K222="No",0,VLOOKUP(X$3,LISTS!$M$2:$N$21,2,FALSE)*L222))*VLOOKUP($H222,LISTS!$G$2:$H$10,2,FALSE)</f>
        <v>0</v>
      </c>
      <c r="Y222" s="13">
        <f>(IF($K222="No",0,VLOOKUP(Y$3,LISTS!$M$2:$N$21,2,FALSE)*M222))*VLOOKUP($H222,LISTS!$G$2:$H$10,2,FALSE)</f>
        <v>0</v>
      </c>
      <c r="Z222" s="13">
        <f>(IF($K222="No",0,VLOOKUP(Z$3,LISTS!$M$2:$N$21,2,FALSE)*N222))*VLOOKUP($H222,LISTS!$G$2:$H$10,2,FALSE)</f>
        <v>0</v>
      </c>
      <c r="AA222" s="13">
        <f>(IF($K222="No",0,VLOOKUP(AA$3,LISTS!$M$2:$N$21,2,FALSE)*O222))*VLOOKUP($H222,LISTS!$G$2:$H$10,2,FALSE)</f>
        <v>0</v>
      </c>
      <c r="AB222" s="13">
        <f>(IF($K222="No",0,VLOOKUP(AB$3,LISTS!$M$2:$N$21,2,FALSE)*P222))*VLOOKUP($H222,LISTS!$G$2:$H$10,2,FALSE)</f>
        <v>0</v>
      </c>
      <c r="AC222" s="13">
        <f>(IF($K222="No",0,VLOOKUP(AC$3,LISTS!$M$2:$N$21,2,FALSE)*IF(Q222="YES",1,0)))*VLOOKUP($H222,LISTS!$G$2:$H$10,2,FALSE)</f>
        <v>0</v>
      </c>
      <c r="AD222" s="13">
        <f>(IF($K222="No",0,VLOOKUP(AD$3,LISTS!$M$2:$N$21,2,FALSE)*IF(R222="YES",1,0)))*VLOOKUP($H222,LISTS!$G$2:$H$10,2,FALSE)</f>
        <v>0</v>
      </c>
      <c r="AE222" s="13">
        <f>(IF($K222="No",0,VLOOKUP(AE$3,LISTS!$M$2:$N$21,2,FALSE)*IF(S222="YES",1,0)))*VLOOKUP($H222,LISTS!$G$2:$H$10,2,FALSE)</f>
        <v>0</v>
      </c>
      <c r="AF222" s="13">
        <f>(IF($K222="No",0,VLOOKUP(AF$3,LISTS!$M$2:$N$21,2,FALSE)*IF(T222="YES",1,0)))*VLOOKUP($H222,LISTS!$G$2:$H$10,2,FALSE)</f>
        <v>0</v>
      </c>
      <c r="AG222" s="13">
        <f>(IF($K222="No",0,VLOOKUP(AG$3,LISTS!$M$2:$N$21,2,FALSE)*IF(U222="YES",1,0)))*VLOOKUP($H222,LISTS!$G$2:$H$10,2,FALSE)</f>
        <v>0</v>
      </c>
      <c r="AH222" s="13">
        <f>(IF($K222="No",0,VLOOKUP(AH$3,LISTS!$M$2:$N$21,2,FALSE)*IF(V222="YES",1,0)))*VLOOKUP($H222,LISTS!$G$2:$H$10,2,FALSE)</f>
        <v>0</v>
      </c>
      <c r="AI222" s="29">
        <f t="shared" si="35"/>
        <v>0</v>
      </c>
    </row>
    <row r="223" spans="1:35" x14ac:dyDescent="0.25">
      <c r="A223" s="3">
        <f t="shared" si="32"/>
        <v>2023</v>
      </c>
      <c r="B223" s="11">
        <f t="shared" si="33"/>
        <v>8</v>
      </c>
      <c r="C223" s="11" t="str">
        <f>VLOOKUP($B223,'FIXTURES INPUT'!$A$4:$H$41,2,FALSE)</f>
        <v>Wk08</v>
      </c>
      <c r="D223" s="13" t="str">
        <f>VLOOKUP($B223,'FIXTURES INPUT'!$A$4:$H$41,3,FALSE)</f>
        <v>Sat</v>
      </c>
      <c r="E223" s="14">
        <f>VLOOKUP($B223,'FIXTURES INPUT'!$A$4:$H$41,4,FALSE)</f>
        <v>45080</v>
      </c>
      <c r="F223" s="4" t="str">
        <f>VLOOKUP($B223,'FIXTURES INPUT'!$A$4:$H$41,6,FALSE)</f>
        <v>TBC</v>
      </c>
      <c r="G223" s="13" t="str">
        <f>VLOOKUP($B223,'FIXTURES INPUT'!$A$4:$H$41,7,FALSE)</f>
        <v xml:space="preserve"> - </v>
      </c>
      <c r="H223" s="13" t="str">
        <f>VLOOKUP($B223,'FIXTURES INPUT'!$A$4:$H$41,8,FALSE)</f>
        <v>Standard</v>
      </c>
      <c r="I223" s="13">
        <f t="shared" si="34"/>
        <v>17</v>
      </c>
      <c r="J223" s="4" t="str">
        <f>VLOOKUP($I223,LISTS!$A$2:$B$39,2,FALSE)</f>
        <v>Rob Sherriff</v>
      </c>
      <c r="K223" s="32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X223" s="13">
        <f>(IF($K223="No",0,VLOOKUP(X$3,LISTS!$M$2:$N$21,2,FALSE)*L223))*VLOOKUP($H223,LISTS!$G$2:$H$10,2,FALSE)</f>
        <v>0</v>
      </c>
      <c r="Y223" s="13">
        <f>(IF($K223="No",0,VLOOKUP(Y$3,LISTS!$M$2:$N$21,2,FALSE)*M223))*VLOOKUP($H223,LISTS!$G$2:$H$10,2,FALSE)</f>
        <v>0</v>
      </c>
      <c r="Z223" s="13">
        <f>(IF($K223="No",0,VLOOKUP(Z$3,LISTS!$M$2:$N$21,2,FALSE)*N223))*VLOOKUP($H223,LISTS!$G$2:$H$10,2,FALSE)</f>
        <v>0</v>
      </c>
      <c r="AA223" s="13">
        <f>(IF($K223="No",0,VLOOKUP(AA$3,LISTS!$M$2:$N$21,2,FALSE)*O223))*VLOOKUP($H223,LISTS!$G$2:$H$10,2,FALSE)</f>
        <v>0</v>
      </c>
      <c r="AB223" s="13">
        <f>(IF($K223="No",0,VLOOKUP(AB$3,LISTS!$M$2:$N$21,2,FALSE)*P223))*VLOOKUP($H223,LISTS!$G$2:$H$10,2,FALSE)</f>
        <v>0</v>
      </c>
      <c r="AC223" s="13">
        <f>(IF($K223="No",0,VLOOKUP(AC$3,LISTS!$M$2:$N$21,2,FALSE)*IF(Q223="YES",1,0)))*VLOOKUP($H223,LISTS!$G$2:$H$10,2,FALSE)</f>
        <v>0</v>
      </c>
      <c r="AD223" s="13">
        <f>(IF($K223="No",0,VLOOKUP(AD$3,LISTS!$M$2:$N$21,2,FALSE)*IF(R223="YES",1,0)))*VLOOKUP($H223,LISTS!$G$2:$H$10,2,FALSE)</f>
        <v>0</v>
      </c>
      <c r="AE223" s="13">
        <f>(IF($K223="No",0,VLOOKUP(AE$3,LISTS!$M$2:$N$21,2,FALSE)*IF(S223="YES",1,0)))*VLOOKUP($H223,LISTS!$G$2:$H$10,2,FALSE)</f>
        <v>0</v>
      </c>
      <c r="AF223" s="13">
        <f>(IF($K223="No",0,VLOOKUP(AF$3,LISTS!$M$2:$N$21,2,FALSE)*IF(T223="YES",1,0)))*VLOOKUP($H223,LISTS!$G$2:$H$10,2,FALSE)</f>
        <v>0</v>
      </c>
      <c r="AG223" s="13">
        <f>(IF($K223="No",0,VLOOKUP(AG$3,LISTS!$M$2:$N$21,2,FALSE)*IF(U223="YES",1,0)))*VLOOKUP($H223,LISTS!$G$2:$H$10,2,FALSE)</f>
        <v>0</v>
      </c>
      <c r="AH223" s="13">
        <f>(IF($K223="No",0,VLOOKUP(AH$3,LISTS!$M$2:$N$21,2,FALSE)*IF(V223="YES",1,0)))*VLOOKUP($H223,LISTS!$G$2:$H$10,2,FALSE)</f>
        <v>0</v>
      </c>
      <c r="AI223" s="29">
        <f t="shared" si="35"/>
        <v>0</v>
      </c>
    </row>
    <row r="224" spans="1:35" x14ac:dyDescent="0.25">
      <c r="A224" s="3">
        <f t="shared" si="32"/>
        <v>2023</v>
      </c>
      <c r="B224" s="11">
        <f t="shared" si="33"/>
        <v>8</v>
      </c>
      <c r="C224" s="11" t="str">
        <f>VLOOKUP($B224,'FIXTURES INPUT'!$A$4:$H$41,2,FALSE)</f>
        <v>Wk08</v>
      </c>
      <c r="D224" s="13" t="str">
        <f>VLOOKUP($B224,'FIXTURES INPUT'!$A$4:$H$41,3,FALSE)</f>
        <v>Sat</v>
      </c>
      <c r="E224" s="14">
        <f>VLOOKUP($B224,'FIXTURES INPUT'!$A$4:$H$41,4,FALSE)</f>
        <v>45080</v>
      </c>
      <c r="F224" s="4" t="str">
        <f>VLOOKUP($B224,'FIXTURES INPUT'!$A$4:$H$41,6,FALSE)</f>
        <v>TBC</v>
      </c>
      <c r="G224" s="13" t="str">
        <f>VLOOKUP($B224,'FIXTURES INPUT'!$A$4:$H$41,7,FALSE)</f>
        <v xml:space="preserve"> - </v>
      </c>
      <c r="H224" s="13" t="str">
        <f>VLOOKUP($B224,'FIXTURES INPUT'!$A$4:$H$41,8,FALSE)</f>
        <v>Standard</v>
      </c>
      <c r="I224" s="13">
        <f t="shared" si="34"/>
        <v>18</v>
      </c>
      <c r="J224" s="4" t="str">
        <f>VLOOKUP($I224,LISTS!$A$2:$B$39,2,FALSE)</f>
        <v>Gary Chenery</v>
      </c>
      <c r="K224" s="32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X224" s="13">
        <f>(IF($K224="No",0,VLOOKUP(X$3,LISTS!$M$2:$N$21,2,FALSE)*L224))*VLOOKUP($H224,LISTS!$G$2:$H$10,2,FALSE)</f>
        <v>0</v>
      </c>
      <c r="Y224" s="13">
        <f>(IF($K224="No",0,VLOOKUP(Y$3,LISTS!$M$2:$N$21,2,FALSE)*M224))*VLOOKUP($H224,LISTS!$G$2:$H$10,2,FALSE)</f>
        <v>0</v>
      </c>
      <c r="Z224" s="13">
        <f>(IF($K224="No",0,VLOOKUP(Z$3,LISTS!$M$2:$N$21,2,FALSE)*N224))*VLOOKUP($H224,LISTS!$G$2:$H$10,2,FALSE)</f>
        <v>0</v>
      </c>
      <c r="AA224" s="13">
        <f>(IF($K224="No",0,VLOOKUP(AA$3,LISTS!$M$2:$N$21,2,FALSE)*O224))*VLOOKUP($H224,LISTS!$G$2:$H$10,2,FALSE)</f>
        <v>0</v>
      </c>
      <c r="AB224" s="13">
        <f>(IF($K224="No",0,VLOOKUP(AB$3,LISTS!$M$2:$N$21,2,FALSE)*P224))*VLOOKUP($H224,LISTS!$G$2:$H$10,2,FALSE)</f>
        <v>0</v>
      </c>
      <c r="AC224" s="13">
        <f>(IF($K224="No",0,VLOOKUP(AC$3,LISTS!$M$2:$N$21,2,FALSE)*IF(Q224="YES",1,0)))*VLOOKUP($H224,LISTS!$G$2:$H$10,2,FALSE)</f>
        <v>0</v>
      </c>
      <c r="AD224" s="13">
        <f>(IF($K224="No",0,VLOOKUP(AD$3,LISTS!$M$2:$N$21,2,FALSE)*IF(R224="YES",1,0)))*VLOOKUP($H224,LISTS!$G$2:$H$10,2,FALSE)</f>
        <v>0</v>
      </c>
      <c r="AE224" s="13">
        <f>(IF($K224="No",0,VLOOKUP(AE$3,LISTS!$M$2:$N$21,2,FALSE)*IF(S224="YES",1,0)))*VLOOKUP($H224,LISTS!$G$2:$H$10,2,FALSE)</f>
        <v>0</v>
      </c>
      <c r="AF224" s="13">
        <f>(IF($K224="No",0,VLOOKUP(AF$3,LISTS!$M$2:$N$21,2,FALSE)*IF(T224="YES",1,0)))*VLOOKUP($H224,LISTS!$G$2:$H$10,2,FALSE)</f>
        <v>0</v>
      </c>
      <c r="AG224" s="13">
        <f>(IF($K224="No",0,VLOOKUP(AG$3,LISTS!$M$2:$N$21,2,FALSE)*IF(U224="YES",1,0)))*VLOOKUP($H224,LISTS!$G$2:$H$10,2,FALSE)</f>
        <v>0</v>
      </c>
      <c r="AH224" s="13">
        <f>(IF($K224="No",0,VLOOKUP(AH$3,LISTS!$M$2:$N$21,2,FALSE)*IF(V224="YES",1,0)))*VLOOKUP($H224,LISTS!$G$2:$H$10,2,FALSE)</f>
        <v>0</v>
      </c>
      <c r="AI224" s="29">
        <f t="shared" si="35"/>
        <v>0</v>
      </c>
    </row>
    <row r="225" spans="1:35" x14ac:dyDescent="0.25">
      <c r="A225" s="3">
        <f t="shared" si="32"/>
        <v>2023</v>
      </c>
      <c r="B225" s="11">
        <f t="shared" si="33"/>
        <v>8</v>
      </c>
      <c r="C225" s="11" t="str">
        <f>VLOOKUP($B225,'FIXTURES INPUT'!$A$4:$H$41,2,FALSE)</f>
        <v>Wk08</v>
      </c>
      <c r="D225" s="13" t="str">
        <f>VLOOKUP($B225,'FIXTURES INPUT'!$A$4:$H$41,3,FALSE)</f>
        <v>Sat</v>
      </c>
      <c r="E225" s="14">
        <f>VLOOKUP($B225,'FIXTURES INPUT'!$A$4:$H$41,4,FALSE)</f>
        <v>45080</v>
      </c>
      <c r="F225" s="4" t="str">
        <f>VLOOKUP($B225,'FIXTURES INPUT'!$A$4:$H$41,6,FALSE)</f>
        <v>TBC</v>
      </c>
      <c r="G225" s="13" t="str">
        <f>VLOOKUP($B225,'FIXTURES INPUT'!$A$4:$H$41,7,FALSE)</f>
        <v xml:space="preserve"> - </v>
      </c>
      <c r="H225" s="13" t="str">
        <f>VLOOKUP($B225,'FIXTURES INPUT'!$A$4:$H$41,8,FALSE)</f>
        <v>Standard</v>
      </c>
      <c r="I225" s="13">
        <f t="shared" si="34"/>
        <v>19</v>
      </c>
      <c r="J225" s="4" t="str">
        <f>VLOOKUP($I225,LISTS!$A$2:$B$39,2,FALSE)</f>
        <v>Jack Cousins</v>
      </c>
      <c r="K225" s="32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X225" s="13">
        <f>(IF($K225="No",0,VLOOKUP(X$3,LISTS!$M$2:$N$21,2,FALSE)*L225))*VLOOKUP($H225,LISTS!$G$2:$H$10,2,FALSE)</f>
        <v>0</v>
      </c>
      <c r="Y225" s="13">
        <f>(IF($K225="No",0,VLOOKUP(Y$3,LISTS!$M$2:$N$21,2,FALSE)*M225))*VLOOKUP($H225,LISTS!$G$2:$H$10,2,FALSE)</f>
        <v>0</v>
      </c>
      <c r="Z225" s="13">
        <f>(IF($K225="No",0,VLOOKUP(Z$3,LISTS!$M$2:$N$21,2,FALSE)*N225))*VLOOKUP($H225,LISTS!$G$2:$H$10,2,FALSE)</f>
        <v>0</v>
      </c>
      <c r="AA225" s="13">
        <f>(IF($K225="No",0,VLOOKUP(AA$3,LISTS!$M$2:$N$21,2,FALSE)*O225))*VLOOKUP($H225,LISTS!$G$2:$H$10,2,FALSE)</f>
        <v>0</v>
      </c>
      <c r="AB225" s="13">
        <f>(IF($K225="No",0,VLOOKUP(AB$3,LISTS!$M$2:$N$21,2,FALSE)*P225))*VLOOKUP($H225,LISTS!$G$2:$H$10,2,FALSE)</f>
        <v>0</v>
      </c>
      <c r="AC225" s="13">
        <f>(IF($K225="No",0,VLOOKUP(AC$3,LISTS!$M$2:$N$21,2,FALSE)*IF(Q225="YES",1,0)))*VLOOKUP($H225,LISTS!$G$2:$H$10,2,FALSE)</f>
        <v>0</v>
      </c>
      <c r="AD225" s="13">
        <f>(IF($K225="No",0,VLOOKUP(AD$3,LISTS!$M$2:$N$21,2,FALSE)*IF(R225="YES",1,0)))*VLOOKUP($H225,LISTS!$G$2:$H$10,2,FALSE)</f>
        <v>0</v>
      </c>
      <c r="AE225" s="13">
        <f>(IF($K225="No",0,VLOOKUP(AE$3,LISTS!$M$2:$N$21,2,FALSE)*IF(S225="YES",1,0)))*VLOOKUP($H225,LISTS!$G$2:$H$10,2,FALSE)</f>
        <v>0</v>
      </c>
      <c r="AF225" s="13">
        <f>(IF($K225="No",0,VLOOKUP(AF$3,LISTS!$M$2:$N$21,2,FALSE)*IF(T225="YES",1,0)))*VLOOKUP($H225,LISTS!$G$2:$H$10,2,FALSE)</f>
        <v>0</v>
      </c>
      <c r="AG225" s="13">
        <f>(IF($K225="No",0,VLOOKUP(AG$3,LISTS!$M$2:$N$21,2,FALSE)*IF(U225="YES",1,0)))*VLOOKUP($H225,LISTS!$G$2:$H$10,2,FALSE)</f>
        <v>0</v>
      </c>
      <c r="AH225" s="13">
        <f>(IF($K225="No",0,VLOOKUP(AH$3,LISTS!$M$2:$N$21,2,FALSE)*IF(V225="YES",1,0)))*VLOOKUP($H225,LISTS!$G$2:$H$10,2,FALSE)</f>
        <v>0</v>
      </c>
      <c r="AI225" s="29">
        <f t="shared" si="35"/>
        <v>0</v>
      </c>
    </row>
    <row r="226" spans="1:35" x14ac:dyDescent="0.25">
      <c r="A226" s="3">
        <f t="shared" si="32"/>
        <v>2023</v>
      </c>
      <c r="B226" s="11">
        <f t="shared" si="33"/>
        <v>8</v>
      </c>
      <c r="C226" s="11" t="str">
        <f>VLOOKUP($B226,'FIXTURES INPUT'!$A$4:$H$41,2,FALSE)</f>
        <v>Wk08</v>
      </c>
      <c r="D226" s="13" t="str">
        <f>VLOOKUP($B226,'FIXTURES INPUT'!$A$4:$H$41,3,FALSE)</f>
        <v>Sat</v>
      </c>
      <c r="E226" s="14">
        <f>VLOOKUP($B226,'FIXTURES INPUT'!$A$4:$H$41,4,FALSE)</f>
        <v>45080</v>
      </c>
      <c r="F226" s="4" t="str">
        <f>VLOOKUP($B226,'FIXTURES INPUT'!$A$4:$H$41,6,FALSE)</f>
        <v>TBC</v>
      </c>
      <c r="G226" s="13" t="str">
        <f>VLOOKUP($B226,'FIXTURES INPUT'!$A$4:$H$41,7,FALSE)</f>
        <v xml:space="preserve"> - </v>
      </c>
      <c r="H226" s="13" t="str">
        <f>VLOOKUP($B226,'FIXTURES INPUT'!$A$4:$H$41,8,FALSE)</f>
        <v>Standard</v>
      </c>
      <c r="I226" s="13">
        <f t="shared" si="34"/>
        <v>20</v>
      </c>
      <c r="J226" s="5" t="str">
        <f>VLOOKUP($I226,LISTS!$A$2:$B$39,2,FALSE)</f>
        <v>Stuart Pacey</v>
      </c>
      <c r="K226" s="32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X226" s="13">
        <f>(IF($K226="No",0,VLOOKUP(X$3,LISTS!$M$2:$N$21,2,FALSE)*L226))*VLOOKUP($H226,LISTS!$G$2:$H$10,2,FALSE)</f>
        <v>0</v>
      </c>
      <c r="Y226" s="13">
        <f>(IF($K226="No",0,VLOOKUP(Y$3,LISTS!$M$2:$N$21,2,FALSE)*M226))*VLOOKUP($H226,LISTS!$G$2:$H$10,2,FALSE)</f>
        <v>0</v>
      </c>
      <c r="Z226" s="13">
        <f>(IF($K226="No",0,VLOOKUP(Z$3,LISTS!$M$2:$N$21,2,FALSE)*N226))*VLOOKUP($H226,LISTS!$G$2:$H$10,2,FALSE)</f>
        <v>0</v>
      </c>
      <c r="AA226" s="13">
        <f>(IF($K226="No",0,VLOOKUP(AA$3,LISTS!$M$2:$N$21,2,FALSE)*O226))*VLOOKUP($H226,LISTS!$G$2:$H$10,2,FALSE)</f>
        <v>0</v>
      </c>
      <c r="AB226" s="13">
        <f>(IF($K226="No",0,VLOOKUP(AB$3,LISTS!$M$2:$N$21,2,FALSE)*P226))*VLOOKUP($H226,LISTS!$G$2:$H$10,2,FALSE)</f>
        <v>0</v>
      </c>
      <c r="AC226" s="13">
        <f>(IF($K226="No",0,VLOOKUP(AC$3,LISTS!$M$2:$N$21,2,FALSE)*IF(Q226="YES",1,0)))*VLOOKUP($H226,LISTS!$G$2:$H$10,2,FALSE)</f>
        <v>0</v>
      </c>
      <c r="AD226" s="13">
        <f>(IF($K226="No",0,VLOOKUP(AD$3,LISTS!$M$2:$N$21,2,FALSE)*IF(R226="YES",1,0)))*VLOOKUP($H226,LISTS!$G$2:$H$10,2,FALSE)</f>
        <v>0</v>
      </c>
      <c r="AE226" s="13">
        <f>(IF($K226="No",0,VLOOKUP(AE$3,LISTS!$M$2:$N$21,2,FALSE)*IF(S226="YES",1,0)))*VLOOKUP($H226,LISTS!$G$2:$H$10,2,FALSE)</f>
        <v>0</v>
      </c>
      <c r="AF226" s="13">
        <f>(IF($K226="No",0,VLOOKUP(AF$3,LISTS!$M$2:$N$21,2,FALSE)*IF(T226="YES",1,0)))*VLOOKUP($H226,LISTS!$G$2:$H$10,2,FALSE)</f>
        <v>0</v>
      </c>
      <c r="AG226" s="13">
        <f>(IF($K226="No",0,VLOOKUP(AG$3,LISTS!$M$2:$N$21,2,FALSE)*IF(U226="YES",1,0)))*VLOOKUP($H226,LISTS!$G$2:$H$10,2,FALSE)</f>
        <v>0</v>
      </c>
      <c r="AH226" s="13">
        <f>(IF($K226="No",0,VLOOKUP(AH$3,LISTS!$M$2:$N$21,2,FALSE)*IF(V226="YES",1,0)))*VLOOKUP($H226,LISTS!$G$2:$H$10,2,FALSE)</f>
        <v>0</v>
      </c>
      <c r="AI226" s="29">
        <f t="shared" si="35"/>
        <v>0</v>
      </c>
    </row>
    <row r="227" spans="1:35" x14ac:dyDescent="0.25">
      <c r="A227" s="3">
        <f t="shared" si="32"/>
        <v>2023</v>
      </c>
      <c r="B227" s="11">
        <f t="shared" si="33"/>
        <v>8</v>
      </c>
      <c r="C227" s="11" t="str">
        <f>VLOOKUP($B227,'FIXTURES INPUT'!$A$4:$H$41,2,FALSE)</f>
        <v>Wk08</v>
      </c>
      <c r="D227" s="13" t="str">
        <f>VLOOKUP($B227,'FIXTURES INPUT'!$A$4:$H$41,3,FALSE)</f>
        <v>Sat</v>
      </c>
      <c r="E227" s="14">
        <f>VLOOKUP($B227,'FIXTURES INPUT'!$A$4:$H$41,4,FALSE)</f>
        <v>45080</v>
      </c>
      <c r="F227" s="4" t="str">
        <f>VLOOKUP($B227,'FIXTURES INPUT'!$A$4:$H$41,6,FALSE)</f>
        <v>TBC</v>
      </c>
      <c r="G227" s="13" t="str">
        <f>VLOOKUP($B227,'FIXTURES INPUT'!$A$4:$H$41,7,FALSE)</f>
        <v xml:space="preserve"> - </v>
      </c>
      <c r="H227" s="13" t="str">
        <f>VLOOKUP($B227,'FIXTURES INPUT'!$A$4:$H$41,8,FALSE)</f>
        <v>Standard</v>
      </c>
      <c r="I227" s="13">
        <f t="shared" si="34"/>
        <v>21</v>
      </c>
      <c r="J227" s="4" t="str">
        <f>VLOOKUP($I227,LISTS!$A$2:$B$39,2,FALSE)</f>
        <v>Additional 3</v>
      </c>
      <c r="K227" s="32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X227" s="13">
        <f>(IF($K227="No",0,VLOOKUP(X$3,LISTS!$M$2:$N$21,2,FALSE)*L227))*VLOOKUP($H227,LISTS!$G$2:$H$10,2,FALSE)</f>
        <v>0</v>
      </c>
      <c r="Y227" s="13">
        <f>(IF($K227="No",0,VLOOKUP(Y$3,LISTS!$M$2:$N$21,2,FALSE)*M227))*VLOOKUP($H227,LISTS!$G$2:$H$10,2,FALSE)</f>
        <v>0</v>
      </c>
      <c r="Z227" s="13">
        <f>(IF($K227="No",0,VLOOKUP(Z$3,LISTS!$M$2:$N$21,2,FALSE)*N227))*VLOOKUP($H227,LISTS!$G$2:$H$10,2,FALSE)</f>
        <v>0</v>
      </c>
      <c r="AA227" s="13">
        <f>(IF($K227="No",0,VLOOKUP(AA$3,LISTS!$M$2:$N$21,2,FALSE)*O227))*VLOOKUP($H227,LISTS!$G$2:$H$10,2,FALSE)</f>
        <v>0</v>
      </c>
      <c r="AB227" s="13">
        <f>(IF($K227="No",0,VLOOKUP(AB$3,LISTS!$M$2:$N$21,2,FALSE)*P227))*VLOOKUP($H227,LISTS!$G$2:$H$10,2,FALSE)</f>
        <v>0</v>
      </c>
      <c r="AC227" s="13">
        <f>(IF($K227="No",0,VLOOKUP(AC$3,LISTS!$M$2:$N$21,2,FALSE)*IF(Q227="YES",1,0)))*VLOOKUP($H227,LISTS!$G$2:$H$10,2,FALSE)</f>
        <v>0</v>
      </c>
      <c r="AD227" s="13">
        <f>(IF($K227="No",0,VLOOKUP(AD$3,LISTS!$M$2:$N$21,2,FALSE)*IF(R227="YES",1,0)))*VLOOKUP($H227,LISTS!$G$2:$H$10,2,FALSE)</f>
        <v>0</v>
      </c>
      <c r="AE227" s="13">
        <f>(IF($K227="No",0,VLOOKUP(AE$3,LISTS!$M$2:$N$21,2,FALSE)*IF(S227="YES",1,0)))*VLOOKUP($H227,LISTS!$G$2:$H$10,2,FALSE)</f>
        <v>0</v>
      </c>
      <c r="AF227" s="13">
        <f>(IF($K227="No",0,VLOOKUP(AF$3,LISTS!$M$2:$N$21,2,FALSE)*IF(T227="YES",1,0)))*VLOOKUP($H227,LISTS!$G$2:$H$10,2,FALSE)</f>
        <v>0</v>
      </c>
      <c r="AG227" s="13">
        <f>(IF($K227="No",0,VLOOKUP(AG$3,LISTS!$M$2:$N$21,2,FALSE)*IF(U227="YES",1,0)))*VLOOKUP($H227,LISTS!$G$2:$H$10,2,FALSE)</f>
        <v>0</v>
      </c>
      <c r="AH227" s="13">
        <f>(IF($K227="No",0,VLOOKUP(AH$3,LISTS!$M$2:$N$21,2,FALSE)*IF(V227="YES",1,0)))*VLOOKUP($H227,LISTS!$G$2:$H$10,2,FALSE)</f>
        <v>0</v>
      </c>
      <c r="AI227" s="29">
        <f t="shared" si="35"/>
        <v>0</v>
      </c>
    </row>
    <row r="228" spans="1:35" x14ac:dyDescent="0.25">
      <c r="A228" s="3">
        <f t="shared" si="32"/>
        <v>2023</v>
      </c>
      <c r="B228" s="11">
        <f t="shared" si="33"/>
        <v>8</v>
      </c>
      <c r="C228" s="11" t="str">
        <f>VLOOKUP($B228,'FIXTURES INPUT'!$A$4:$H$41,2,FALSE)</f>
        <v>Wk08</v>
      </c>
      <c r="D228" s="13" t="str">
        <f>VLOOKUP($B228,'FIXTURES INPUT'!$A$4:$H$41,3,FALSE)</f>
        <v>Sat</v>
      </c>
      <c r="E228" s="14">
        <f>VLOOKUP($B228,'FIXTURES INPUT'!$A$4:$H$41,4,FALSE)</f>
        <v>45080</v>
      </c>
      <c r="F228" s="4" t="str">
        <f>VLOOKUP($B228,'FIXTURES INPUT'!$A$4:$H$41,6,FALSE)</f>
        <v>TBC</v>
      </c>
      <c r="G228" s="13" t="str">
        <f>VLOOKUP($B228,'FIXTURES INPUT'!$A$4:$H$41,7,FALSE)</f>
        <v xml:space="preserve"> - </v>
      </c>
      <c r="H228" s="13" t="str">
        <f>VLOOKUP($B228,'FIXTURES INPUT'!$A$4:$H$41,8,FALSE)</f>
        <v>Standard</v>
      </c>
      <c r="I228" s="13">
        <f t="shared" si="34"/>
        <v>22</v>
      </c>
      <c r="J228" s="4" t="str">
        <f>VLOOKUP($I228,LISTS!$A$2:$B$39,2,FALSE)</f>
        <v>Additional 4</v>
      </c>
      <c r="K228" s="32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X228" s="13">
        <f>(IF($K228="No",0,VLOOKUP(X$3,LISTS!$M$2:$N$21,2,FALSE)*L228))*VLOOKUP($H228,LISTS!$G$2:$H$10,2,FALSE)</f>
        <v>0</v>
      </c>
      <c r="Y228" s="13">
        <f>(IF($K228="No",0,VLOOKUP(Y$3,LISTS!$M$2:$N$21,2,FALSE)*M228))*VLOOKUP($H228,LISTS!$G$2:$H$10,2,FALSE)</f>
        <v>0</v>
      </c>
      <c r="Z228" s="13">
        <f>(IF($K228="No",0,VLOOKUP(Z$3,LISTS!$M$2:$N$21,2,FALSE)*N228))*VLOOKUP($H228,LISTS!$G$2:$H$10,2,FALSE)</f>
        <v>0</v>
      </c>
      <c r="AA228" s="13">
        <f>(IF($K228="No",0,VLOOKUP(AA$3,LISTS!$M$2:$N$21,2,FALSE)*O228))*VLOOKUP($H228,LISTS!$G$2:$H$10,2,FALSE)</f>
        <v>0</v>
      </c>
      <c r="AB228" s="13">
        <f>(IF($K228="No",0,VLOOKUP(AB$3,LISTS!$M$2:$N$21,2,FALSE)*P228))*VLOOKUP($H228,LISTS!$G$2:$H$10,2,FALSE)</f>
        <v>0</v>
      </c>
      <c r="AC228" s="13">
        <f>(IF($K228="No",0,VLOOKUP(AC$3,LISTS!$M$2:$N$21,2,FALSE)*IF(Q228="YES",1,0)))*VLOOKUP($H228,LISTS!$G$2:$H$10,2,FALSE)</f>
        <v>0</v>
      </c>
      <c r="AD228" s="13">
        <f>(IF($K228="No",0,VLOOKUP(AD$3,LISTS!$M$2:$N$21,2,FALSE)*IF(R228="YES",1,0)))*VLOOKUP($H228,LISTS!$G$2:$H$10,2,FALSE)</f>
        <v>0</v>
      </c>
      <c r="AE228" s="13">
        <f>(IF($K228="No",0,VLOOKUP(AE$3,LISTS!$M$2:$N$21,2,FALSE)*IF(S228="YES",1,0)))*VLOOKUP($H228,LISTS!$G$2:$H$10,2,FALSE)</f>
        <v>0</v>
      </c>
      <c r="AF228" s="13">
        <f>(IF($K228="No",0,VLOOKUP(AF$3,LISTS!$M$2:$N$21,2,FALSE)*IF(T228="YES",1,0)))*VLOOKUP($H228,LISTS!$G$2:$H$10,2,FALSE)</f>
        <v>0</v>
      </c>
      <c r="AG228" s="13">
        <f>(IF($K228="No",0,VLOOKUP(AG$3,LISTS!$M$2:$N$21,2,FALSE)*IF(U228="YES",1,0)))*VLOOKUP($H228,LISTS!$G$2:$H$10,2,FALSE)</f>
        <v>0</v>
      </c>
      <c r="AH228" s="13">
        <f>(IF($K228="No",0,VLOOKUP(AH$3,LISTS!$M$2:$N$21,2,FALSE)*IF(V228="YES",1,0)))*VLOOKUP($H228,LISTS!$G$2:$H$10,2,FALSE)</f>
        <v>0</v>
      </c>
      <c r="AI228" s="29">
        <f t="shared" si="35"/>
        <v>0</v>
      </c>
    </row>
    <row r="229" spans="1:35" x14ac:dyDescent="0.25">
      <c r="A229" s="3">
        <f t="shared" si="32"/>
        <v>2023</v>
      </c>
      <c r="B229" s="11">
        <f t="shared" si="33"/>
        <v>8</v>
      </c>
      <c r="C229" s="11" t="str">
        <f>VLOOKUP($B229,'FIXTURES INPUT'!$A$4:$H$41,2,FALSE)</f>
        <v>Wk08</v>
      </c>
      <c r="D229" s="13" t="str">
        <f>VLOOKUP($B229,'FIXTURES INPUT'!$A$4:$H$41,3,FALSE)</f>
        <v>Sat</v>
      </c>
      <c r="E229" s="14">
        <f>VLOOKUP($B229,'FIXTURES INPUT'!$A$4:$H$41,4,FALSE)</f>
        <v>45080</v>
      </c>
      <c r="F229" s="4" t="str">
        <f>VLOOKUP($B229,'FIXTURES INPUT'!$A$4:$H$41,6,FALSE)</f>
        <v>TBC</v>
      </c>
      <c r="G229" s="13" t="str">
        <f>VLOOKUP($B229,'FIXTURES INPUT'!$A$4:$H$41,7,FALSE)</f>
        <v xml:space="preserve"> - </v>
      </c>
      <c r="H229" s="13" t="str">
        <f>VLOOKUP($B229,'FIXTURES INPUT'!$A$4:$H$41,8,FALSE)</f>
        <v>Standard</v>
      </c>
      <c r="I229" s="13">
        <f t="shared" si="34"/>
        <v>23</v>
      </c>
      <c r="J229" s="4" t="str">
        <f>VLOOKUP($I229,LISTS!$A$2:$B$39,2,FALSE)</f>
        <v>Additional 5</v>
      </c>
      <c r="K229" s="32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X229" s="13">
        <f>(IF($K229="No",0,VLOOKUP(X$3,LISTS!$M$2:$N$21,2,FALSE)*L229))*VLOOKUP($H229,LISTS!$G$2:$H$10,2,FALSE)</f>
        <v>0</v>
      </c>
      <c r="Y229" s="13">
        <f>(IF($K229="No",0,VLOOKUP(Y$3,LISTS!$M$2:$N$21,2,FALSE)*M229))*VLOOKUP($H229,LISTS!$G$2:$H$10,2,FALSE)</f>
        <v>0</v>
      </c>
      <c r="Z229" s="13">
        <f>(IF($K229="No",0,VLOOKUP(Z$3,LISTS!$M$2:$N$21,2,FALSE)*N229))*VLOOKUP($H229,LISTS!$G$2:$H$10,2,FALSE)</f>
        <v>0</v>
      </c>
      <c r="AA229" s="13">
        <f>(IF($K229="No",0,VLOOKUP(AA$3,LISTS!$M$2:$N$21,2,FALSE)*O229))*VLOOKUP($H229,LISTS!$G$2:$H$10,2,FALSE)</f>
        <v>0</v>
      </c>
      <c r="AB229" s="13">
        <f>(IF($K229="No",0,VLOOKUP(AB$3,LISTS!$M$2:$N$21,2,FALSE)*P229))*VLOOKUP($H229,LISTS!$G$2:$H$10,2,FALSE)</f>
        <v>0</v>
      </c>
      <c r="AC229" s="13">
        <f>(IF($K229="No",0,VLOOKUP(AC$3,LISTS!$M$2:$N$21,2,FALSE)*IF(Q229="YES",1,0)))*VLOOKUP($H229,LISTS!$G$2:$H$10,2,FALSE)</f>
        <v>0</v>
      </c>
      <c r="AD229" s="13">
        <f>(IF($K229="No",0,VLOOKUP(AD$3,LISTS!$M$2:$N$21,2,FALSE)*IF(R229="YES",1,0)))*VLOOKUP($H229,LISTS!$G$2:$H$10,2,FALSE)</f>
        <v>0</v>
      </c>
      <c r="AE229" s="13">
        <f>(IF($K229="No",0,VLOOKUP(AE$3,LISTS!$M$2:$N$21,2,FALSE)*IF(S229="YES",1,0)))*VLOOKUP($H229,LISTS!$G$2:$H$10,2,FALSE)</f>
        <v>0</v>
      </c>
      <c r="AF229" s="13">
        <f>(IF($K229="No",0,VLOOKUP(AF$3,LISTS!$M$2:$N$21,2,FALSE)*IF(T229="YES",1,0)))*VLOOKUP($H229,LISTS!$G$2:$H$10,2,FALSE)</f>
        <v>0</v>
      </c>
      <c r="AG229" s="13">
        <f>(IF($K229="No",0,VLOOKUP(AG$3,LISTS!$M$2:$N$21,2,FALSE)*IF(U229="YES",1,0)))*VLOOKUP($H229,LISTS!$G$2:$H$10,2,FALSE)</f>
        <v>0</v>
      </c>
      <c r="AH229" s="13">
        <f>(IF($K229="No",0,VLOOKUP(AH$3,LISTS!$M$2:$N$21,2,FALSE)*IF(V229="YES",1,0)))*VLOOKUP($H229,LISTS!$G$2:$H$10,2,FALSE)</f>
        <v>0</v>
      </c>
      <c r="AI229" s="29">
        <f t="shared" si="35"/>
        <v>0</v>
      </c>
    </row>
    <row r="230" spans="1:35" x14ac:dyDescent="0.25">
      <c r="A230" s="3">
        <f t="shared" si="32"/>
        <v>2023</v>
      </c>
      <c r="B230" s="11">
        <f t="shared" si="33"/>
        <v>8</v>
      </c>
      <c r="C230" s="11" t="str">
        <f>VLOOKUP($B230,'FIXTURES INPUT'!$A$4:$H$41,2,FALSE)</f>
        <v>Wk08</v>
      </c>
      <c r="D230" s="13" t="str">
        <f>VLOOKUP($B230,'FIXTURES INPUT'!$A$4:$H$41,3,FALSE)</f>
        <v>Sat</v>
      </c>
      <c r="E230" s="14">
        <f>VLOOKUP($B230,'FIXTURES INPUT'!$A$4:$H$41,4,FALSE)</f>
        <v>45080</v>
      </c>
      <c r="F230" s="4" t="str">
        <f>VLOOKUP($B230,'FIXTURES INPUT'!$A$4:$H$41,6,FALSE)</f>
        <v>TBC</v>
      </c>
      <c r="G230" s="13" t="str">
        <f>VLOOKUP($B230,'FIXTURES INPUT'!$A$4:$H$41,7,FALSE)</f>
        <v xml:space="preserve"> - </v>
      </c>
      <c r="H230" s="13" t="str">
        <f>VLOOKUP($B230,'FIXTURES INPUT'!$A$4:$H$41,8,FALSE)</f>
        <v>Standard</v>
      </c>
      <c r="I230" s="13">
        <f t="shared" si="34"/>
        <v>24</v>
      </c>
      <c r="J230" s="4" t="str">
        <f>VLOOKUP($I230,LISTS!$A$2:$B$39,2,FALSE)</f>
        <v>Additional 6</v>
      </c>
      <c r="K230" s="32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X230" s="13">
        <f>(IF($K230="No",0,VLOOKUP(X$3,LISTS!$M$2:$N$21,2,FALSE)*L230))*VLOOKUP($H230,LISTS!$G$2:$H$10,2,FALSE)</f>
        <v>0</v>
      </c>
      <c r="Y230" s="13">
        <f>(IF($K230="No",0,VLOOKUP(Y$3,LISTS!$M$2:$N$21,2,FALSE)*M230))*VLOOKUP($H230,LISTS!$G$2:$H$10,2,FALSE)</f>
        <v>0</v>
      </c>
      <c r="Z230" s="13">
        <f>(IF($K230="No",0,VLOOKUP(Z$3,LISTS!$M$2:$N$21,2,FALSE)*N230))*VLOOKUP($H230,LISTS!$G$2:$H$10,2,FALSE)</f>
        <v>0</v>
      </c>
      <c r="AA230" s="13">
        <f>(IF($K230="No",0,VLOOKUP(AA$3,LISTS!$M$2:$N$21,2,FALSE)*O230))*VLOOKUP($H230,LISTS!$G$2:$H$10,2,FALSE)</f>
        <v>0</v>
      </c>
      <c r="AB230" s="13">
        <f>(IF($K230="No",0,VLOOKUP(AB$3,LISTS!$M$2:$N$21,2,FALSE)*P230))*VLOOKUP($H230,LISTS!$G$2:$H$10,2,FALSE)</f>
        <v>0</v>
      </c>
      <c r="AC230" s="13">
        <f>(IF($K230="No",0,VLOOKUP(AC$3,LISTS!$M$2:$N$21,2,FALSE)*IF(Q230="YES",1,0)))*VLOOKUP($H230,LISTS!$G$2:$H$10,2,FALSE)</f>
        <v>0</v>
      </c>
      <c r="AD230" s="13">
        <f>(IF($K230="No",0,VLOOKUP(AD$3,LISTS!$M$2:$N$21,2,FALSE)*IF(R230="YES",1,0)))*VLOOKUP($H230,LISTS!$G$2:$H$10,2,FALSE)</f>
        <v>0</v>
      </c>
      <c r="AE230" s="13">
        <f>(IF($K230="No",0,VLOOKUP(AE$3,LISTS!$M$2:$N$21,2,FALSE)*IF(S230="YES",1,0)))*VLOOKUP($H230,LISTS!$G$2:$H$10,2,FALSE)</f>
        <v>0</v>
      </c>
      <c r="AF230" s="13">
        <f>(IF($K230="No",0,VLOOKUP(AF$3,LISTS!$M$2:$N$21,2,FALSE)*IF(T230="YES",1,0)))*VLOOKUP($H230,LISTS!$G$2:$H$10,2,FALSE)</f>
        <v>0</v>
      </c>
      <c r="AG230" s="13">
        <f>(IF($K230="No",0,VLOOKUP(AG$3,LISTS!$M$2:$N$21,2,FALSE)*IF(U230="YES",1,0)))*VLOOKUP($H230,LISTS!$G$2:$H$10,2,FALSE)</f>
        <v>0</v>
      </c>
      <c r="AH230" s="13">
        <f>(IF($K230="No",0,VLOOKUP(AH$3,LISTS!$M$2:$N$21,2,FALSE)*IF(V230="YES",1,0)))*VLOOKUP($H230,LISTS!$G$2:$H$10,2,FALSE)</f>
        <v>0</v>
      </c>
      <c r="AI230" s="29">
        <f t="shared" si="35"/>
        <v>0</v>
      </c>
    </row>
    <row r="231" spans="1:35" x14ac:dyDescent="0.25">
      <c r="A231" s="3">
        <f t="shared" si="32"/>
        <v>2023</v>
      </c>
      <c r="B231" s="11">
        <f t="shared" si="33"/>
        <v>8</v>
      </c>
      <c r="C231" s="11" t="str">
        <f>VLOOKUP($B231,'FIXTURES INPUT'!$A$4:$H$41,2,FALSE)</f>
        <v>Wk08</v>
      </c>
      <c r="D231" s="13" t="str">
        <f>VLOOKUP($B231,'FIXTURES INPUT'!$A$4:$H$41,3,FALSE)</f>
        <v>Sat</v>
      </c>
      <c r="E231" s="14">
        <f>VLOOKUP($B231,'FIXTURES INPUT'!$A$4:$H$41,4,FALSE)</f>
        <v>45080</v>
      </c>
      <c r="F231" s="4" t="str">
        <f>VLOOKUP($B231,'FIXTURES INPUT'!$A$4:$H$41,6,FALSE)</f>
        <v>TBC</v>
      </c>
      <c r="G231" s="13" t="str">
        <f>VLOOKUP($B231,'FIXTURES INPUT'!$A$4:$H$41,7,FALSE)</f>
        <v xml:space="preserve"> - </v>
      </c>
      <c r="H231" s="13" t="str">
        <f>VLOOKUP($B231,'FIXTURES INPUT'!$A$4:$H$41,8,FALSE)</f>
        <v>Standard</v>
      </c>
      <c r="I231" s="13">
        <f t="shared" si="34"/>
        <v>25</v>
      </c>
      <c r="J231" s="4" t="str">
        <f>VLOOKUP($I231,LISTS!$A$2:$B$39,2,FALSE)</f>
        <v>Additional 7</v>
      </c>
      <c r="K231" s="32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X231" s="13">
        <f>(IF($K231="No",0,VLOOKUP(X$3,LISTS!$M$2:$N$21,2,FALSE)*L231))*VLOOKUP($H231,LISTS!$G$2:$H$10,2,FALSE)</f>
        <v>0</v>
      </c>
      <c r="Y231" s="13">
        <f>(IF($K231="No",0,VLOOKUP(Y$3,LISTS!$M$2:$N$21,2,FALSE)*M231))*VLOOKUP($H231,LISTS!$G$2:$H$10,2,FALSE)</f>
        <v>0</v>
      </c>
      <c r="Z231" s="13">
        <f>(IF($K231="No",0,VLOOKUP(Z$3,LISTS!$M$2:$N$21,2,FALSE)*N231))*VLOOKUP($H231,LISTS!$G$2:$H$10,2,FALSE)</f>
        <v>0</v>
      </c>
      <c r="AA231" s="13">
        <f>(IF($K231="No",0,VLOOKUP(AA$3,LISTS!$M$2:$N$21,2,FALSE)*O231))*VLOOKUP($H231,LISTS!$G$2:$H$10,2,FALSE)</f>
        <v>0</v>
      </c>
      <c r="AB231" s="13">
        <f>(IF($K231="No",0,VLOOKUP(AB$3,LISTS!$M$2:$N$21,2,FALSE)*P231))*VLOOKUP($H231,LISTS!$G$2:$H$10,2,FALSE)</f>
        <v>0</v>
      </c>
      <c r="AC231" s="13">
        <f>(IF($K231="No",0,VLOOKUP(AC$3,LISTS!$M$2:$N$21,2,FALSE)*IF(Q231="YES",1,0)))*VLOOKUP($H231,LISTS!$G$2:$H$10,2,FALSE)</f>
        <v>0</v>
      </c>
      <c r="AD231" s="13">
        <f>(IF($K231="No",0,VLOOKUP(AD$3,LISTS!$M$2:$N$21,2,FALSE)*IF(R231="YES",1,0)))*VLOOKUP($H231,LISTS!$G$2:$H$10,2,FALSE)</f>
        <v>0</v>
      </c>
      <c r="AE231" s="13">
        <f>(IF($K231="No",0,VLOOKUP(AE$3,LISTS!$M$2:$N$21,2,FALSE)*IF(S231="YES",1,0)))*VLOOKUP($H231,LISTS!$G$2:$H$10,2,FALSE)</f>
        <v>0</v>
      </c>
      <c r="AF231" s="13">
        <f>(IF($K231="No",0,VLOOKUP(AF$3,LISTS!$M$2:$N$21,2,FALSE)*IF(T231="YES",1,0)))*VLOOKUP($H231,LISTS!$G$2:$H$10,2,FALSE)</f>
        <v>0</v>
      </c>
      <c r="AG231" s="13">
        <f>(IF($K231="No",0,VLOOKUP(AG$3,LISTS!$M$2:$N$21,2,FALSE)*IF(U231="YES",1,0)))*VLOOKUP($H231,LISTS!$G$2:$H$10,2,FALSE)</f>
        <v>0</v>
      </c>
      <c r="AH231" s="13">
        <f>(IF($K231="No",0,VLOOKUP(AH$3,LISTS!$M$2:$N$21,2,FALSE)*IF(V231="YES",1,0)))*VLOOKUP($H231,LISTS!$G$2:$H$10,2,FALSE)</f>
        <v>0</v>
      </c>
      <c r="AI231" s="29">
        <f t="shared" si="35"/>
        <v>0</v>
      </c>
    </row>
    <row r="232" spans="1:35" x14ac:dyDescent="0.25">
      <c r="A232" s="3">
        <f t="shared" si="32"/>
        <v>2023</v>
      </c>
      <c r="B232" s="11">
        <f t="shared" si="33"/>
        <v>8</v>
      </c>
      <c r="C232" s="11" t="str">
        <f>VLOOKUP($B232,'FIXTURES INPUT'!$A$4:$H$41,2,FALSE)</f>
        <v>Wk08</v>
      </c>
      <c r="D232" s="13" t="str">
        <f>VLOOKUP($B232,'FIXTURES INPUT'!$A$4:$H$41,3,FALSE)</f>
        <v>Sat</v>
      </c>
      <c r="E232" s="14">
        <f>VLOOKUP($B232,'FIXTURES INPUT'!$A$4:$H$41,4,FALSE)</f>
        <v>45080</v>
      </c>
      <c r="F232" s="4" t="str">
        <f>VLOOKUP($B232,'FIXTURES INPUT'!$A$4:$H$41,6,FALSE)</f>
        <v>TBC</v>
      </c>
      <c r="G232" s="13" t="str">
        <f>VLOOKUP($B232,'FIXTURES INPUT'!$A$4:$H$41,7,FALSE)</f>
        <v xml:space="preserve"> - </v>
      </c>
      <c r="H232" s="13" t="str">
        <f>VLOOKUP($B232,'FIXTURES INPUT'!$A$4:$H$41,8,FALSE)</f>
        <v>Standard</v>
      </c>
      <c r="I232" s="13">
        <f t="shared" si="34"/>
        <v>26</v>
      </c>
      <c r="J232" s="4" t="str">
        <f>VLOOKUP($I232,LISTS!$A$2:$B$39,2,FALSE)</f>
        <v>Additional 8</v>
      </c>
      <c r="K232" s="32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X232" s="13">
        <f>(IF($K232="No",0,VLOOKUP(X$3,LISTS!$M$2:$N$21,2,FALSE)*L232))*VLOOKUP($H232,LISTS!$G$2:$H$10,2,FALSE)</f>
        <v>0</v>
      </c>
      <c r="Y232" s="13">
        <f>(IF($K232="No",0,VLOOKUP(Y$3,LISTS!$M$2:$N$21,2,FALSE)*M232))*VLOOKUP($H232,LISTS!$G$2:$H$10,2,FALSE)</f>
        <v>0</v>
      </c>
      <c r="Z232" s="13">
        <f>(IF($K232="No",0,VLOOKUP(Z$3,LISTS!$M$2:$N$21,2,FALSE)*N232))*VLOOKUP($H232,LISTS!$G$2:$H$10,2,FALSE)</f>
        <v>0</v>
      </c>
      <c r="AA232" s="13">
        <f>(IF($K232="No",0,VLOOKUP(AA$3,LISTS!$M$2:$N$21,2,FALSE)*O232))*VLOOKUP($H232,LISTS!$G$2:$H$10,2,FALSE)</f>
        <v>0</v>
      </c>
      <c r="AB232" s="13">
        <f>(IF($K232="No",0,VLOOKUP(AB$3,LISTS!$M$2:$N$21,2,FALSE)*P232))*VLOOKUP($H232,LISTS!$G$2:$H$10,2,FALSE)</f>
        <v>0</v>
      </c>
      <c r="AC232" s="13">
        <f>(IF($K232="No",0,VLOOKUP(AC$3,LISTS!$M$2:$N$21,2,FALSE)*IF(Q232="YES",1,0)))*VLOOKUP($H232,LISTS!$G$2:$H$10,2,FALSE)</f>
        <v>0</v>
      </c>
      <c r="AD232" s="13">
        <f>(IF($K232="No",0,VLOOKUP(AD$3,LISTS!$M$2:$N$21,2,FALSE)*IF(R232="YES",1,0)))*VLOOKUP($H232,LISTS!$G$2:$H$10,2,FALSE)</f>
        <v>0</v>
      </c>
      <c r="AE232" s="13">
        <f>(IF($K232="No",0,VLOOKUP(AE$3,LISTS!$M$2:$N$21,2,FALSE)*IF(S232="YES",1,0)))*VLOOKUP($H232,LISTS!$G$2:$H$10,2,FALSE)</f>
        <v>0</v>
      </c>
      <c r="AF232" s="13">
        <f>(IF($K232="No",0,VLOOKUP(AF$3,LISTS!$M$2:$N$21,2,FALSE)*IF(T232="YES",1,0)))*VLOOKUP($H232,LISTS!$G$2:$H$10,2,FALSE)</f>
        <v>0</v>
      </c>
      <c r="AG232" s="13">
        <f>(IF($K232="No",0,VLOOKUP(AG$3,LISTS!$M$2:$N$21,2,FALSE)*IF(U232="YES",1,0)))*VLOOKUP($H232,LISTS!$G$2:$H$10,2,FALSE)</f>
        <v>0</v>
      </c>
      <c r="AH232" s="13">
        <f>(IF($K232="No",0,VLOOKUP(AH$3,LISTS!$M$2:$N$21,2,FALSE)*IF(V232="YES",1,0)))*VLOOKUP($H232,LISTS!$G$2:$H$10,2,FALSE)</f>
        <v>0</v>
      </c>
      <c r="AI232" s="29">
        <f t="shared" si="35"/>
        <v>0</v>
      </c>
    </row>
    <row r="233" spans="1:35" x14ac:dyDescent="0.25">
      <c r="A233" s="3">
        <f t="shared" si="32"/>
        <v>2023</v>
      </c>
      <c r="B233" s="11">
        <f t="shared" si="33"/>
        <v>8</v>
      </c>
      <c r="C233" s="11" t="str">
        <f>VLOOKUP($B233,'FIXTURES INPUT'!$A$4:$H$41,2,FALSE)</f>
        <v>Wk08</v>
      </c>
      <c r="D233" s="13" t="str">
        <f>VLOOKUP($B233,'FIXTURES INPUT'!$A$4:$H$41,3,FALSE)</f>
        <v>Sat</v>
      </c>
      <c r="E233" s="14">
        <f>VLOOKUP($B233,'FIXTURES INPUT'!$A$4:$H$41,4,FALSE)</f>
        <v>45080</v>
      </c>
      <c r="F233" s="4" t="str">
        <f>VLOOKUP($B233,'FIXTURES INPUT'!$A$4:$H$41,6,FALSE)</f>
        <v>TBC</v>
      </c>
      <c r="G233" s="13" t="str">
        <f>VLOOKUP($B233,'FIXTURES INPUT'!$A$4:$H$41,7,FALSE)</f>
        <v xml:space="preserve"> - </v>
      </c>
      <c r="H233" s="13" t="str">
        <f>VLOOKUP($B233,'FIXTURES INPUT'!$A$4:$H$41,8,FALSE)</f>
        <v>Standard</v>
      </c>
      <c r="I233" s="13">
        <f t="shared" si="34"/>
        <v>27</v>
      </c>
      <c r="J233" s="4" t="str">
        <f>VLOOKUP($I233,LISTS!$A$2:$B$39,2,FALSE)</f>
        <v>Additional 9</v>
      </c>
      <c r="K233" s="32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X233" s="13">
        <f>(IF($K233="No",0,VLOOKUP(X$3,LISTS!$M$2:$N$21,2,FALSE)*L233))*VLOOKUP($H233,LISTS!$G$2:$H$10,2,FALSE)</f>
        <v>0</v>
      </c>
      <c r="Y233" s="13">
        <f>(IF($K233="No",0,VLOOKUP(Y$3,LISTS!$M$2:$N$21,2,FALSE)*M233))*VLOOKUP($H233,LISTS!$G$2:$H$10,2,FALSE)</f>
        <v>0</v>
      </c>
      <c r="Z233" s="13">
        <f>(IF($K233="No",0,VLOOKUP(Z$3,LISTS!$M$2:$N$21,2,FALSE)*N233))*VLOOKUP($H233,LISTS!$G$2:$H$10,2,FALSE)</f>
        <v>0</v>
      </c>
      <c r="AA233" s="13">
        <f>(IF($K233="No",0,VLOOKUP(AA$3,LISTS!$M$2:$N$21,2,FALSE)*O233))*VLOOKUP($H233,LISTS!$G$2:$H$10,2,FALSE)</f>
        <v>0</v>
      </c>
      <c r="AB233" s="13">
        <f>(IF($K233="No",0,VLOOKUP(AB$3,LISTS!$M$2:$N$21,2,FALSE)*P233))*VLOOKUP($H233,LISTS!$G$2:$H$10,2,FALSE)</f>
        <v>0</v>
      </c>
      <c r="AC233" s="13">
        <f>(IF($K233="No",0,VLOOKUP(AC$3,LISTS!$M$2:$N$21,2,FALSE)*IF(Q233="YES",1,0)))*VLOOKUP($H233,LISTS!$G$2:$H$10,2,FALSE)</f>
        <v>0</v>
      </c>
      <c r="AD233" s="13">
        <f>(IF($K233="No",0,VLOOKUP(AD$3,LISTS!$M$2:$N$21,2,FALSE)*IF(R233="YES",1,0)))*VLOOKUP($H233,LISTS!$G$2:$H$10,2,FALSE)</f>
        <v>0</v>
      </c>
      <c r="AE233" s="13">
        <f>(IF($K233="No",0,VLOOKUP(AE$3,LISTS!$M$2:$N$21,2,FALSE)*IF(S233="YES",1,0)))*VLOOKUP($H233,LISTS!$G$2:$H$10,2,FALSE)</f>
        <v>0</v>
      </c>
      <c r="AF233" s="13">
        <f>(IF($K233="No",0,VLOOKUP(AF$3,LISTS!$M$2:$N$21,2,FALSE)*IF(T233="YES",1,0)))*VLOOKUP($H233,LISTS!$G$2:$H$10,2,FALSE)</f>
        <v>0</v>
      </c>
      <c r="AG233" s="13">
        <f>(IF($K233="No",0,VLOOKUP(AG$3,LISTS!$M$2:$N$21,2,FALSE)*IF(U233="YES",1,0)))*VLOOKUP($H233,LISTS!$G$2:$H$10,2,FALSE)</f>
        <v>0</v>
      </c>
      <c r="AH233" s="13">
        <f>(IF($K233="No",0,VLOOKUP(AH$3,LISTS!$M$2:$N$21,2,FALSE)*IF(V233="YES",1,0)))*VLOOKUP($H233,LISTS!$G$2:$H$10,2,FALSE)</f>
        <v>0</v>
      </c>
      <c r="AI233" s="29">
        <f t="shared" si="35"/>
        <v>0</v>
      </c>
    </row>
    <row r="234" spans="1:35" x14ac:dyDescent="0.25">
      <c r="A234" s="3">
        <f t="shared" si="32"/>
        <v>2023</v>
      </c>
      <c r="B234" s="11">
        <f t="shared" si="33"/>
        <v>8</v>
      </c>
      <c r="C234" s="11" t="str">
        <f>VLOOKUP($B234,'FIXTURES INPUT'!$A$4:$H$41,2,FALSE)</f>
        <v>Wk08</v>
      </c>
      <c r="D234" s="13" t="str">
        <f>VLOOKUP($B234,'FIXTURES INPUT'!$A$4:$H$41,3,FALSE)</f>
        <v>Sat</v>
      </c>
      <c r="E234" s="14">
        <f>VLOOKUP($B234,'FIXTURES INPUT'!$A$4:$H$41,4,FALSE)</f>
        <v>45080</v>
      </c>
      <c r="F234" s="4" t="str">
        <f>VLOOKUP($B234,'FIXTURES INPUT'!$A$4:$H$41,6,FALSE)</f>
        <v>TBC</v>
      </c>
      <c r="G234" s="13" t="str">
        <f>VLOOKUP($B234,'FIXTURES INPUT'!$A$4:$H$41,7,FALSE)</f>
        <v xml:space="preserve"> - </v>
      </c>
      <c r="H234" s="13" t="str">
        <f>VLOOKUP($B234,'FIXTURES INPUT'!$A$4:$H$41,8,FALSE)</f>
        <v>Standard</v>
      </c>
      <c r="I234" s="13">
        <f t="shared" si="34"/>
        <v>28</v>
      </c>
      <c r="J234" s="4" t="str">
        <f>VLOOKUP($I234,LISTS!$A$2:$B$39,2,FALSE)</f>
        <v>Additional 10</v>
      </c>
      <c r="K234" s="32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X234" s="13">
        <f>(IF($K234="No",0,VLOOKUP(X$3,LISTS!$M$2:$N$21,2,FALSE)*L234))*VLOOKUP($H234,LISTS!$G$2:$H$10,2,FALSE)</f>
        <v>0</v>
      </c>
      <c r="Y234" s="13">
        <f>(IF($K234="No",0,VLOOKUP(Y$3,LISTS!$M$2:$N$21,2,FALSE)*M234))*VLOOKUP($H234,LISTS!$G$2:$H$10,2,FALSE)</f>
        <v>0</v>
      </c>
      <c r="Z234" s="13">
        <f>(IF($K234="No",0,VLOOKUP(Z$3,LISTS!$M$2:$N$21,2,FALSE)*N234))*VLOOKUP($H234,LISTS!$G$2:$H$10,2,FALSE)</f>
        <v>0</v>
      </c>
      <c r="AA234" s="13">
        <f>(IF($K234="No",0,VLOOKUP(AA$3,LISTS!$M$2:$N$21,2,FALSE)*O234))*VLOOKUP($H234,LISTS!$G$2:$H$10,2,FALSE)</f>
        <v>0</v>
      </c>
      <c r="AB234" s="13">
        <f>(IF($K234="No",0,VLOOKUP(AB$3,LISTS!$M$2:$N$21,2,FALSE)*P234))*VLOOKUP($H234,LISTS!$G$2:$H$10,2,FALSE)</f>
        <v>0</v>
      </c>
      <c r="AC234" s="13">
        <f>(IF($K234="No",0,VLOOKUP(AC$3,LISTS!$M$2:$N$21,2,FALSE)*IF(Q234="YES",1,0)))*VLOOKUP($H234,LISTS!$G$2:$H$10,2,FALSE)</f>
        <v>0</v>
      </c>
      <c r="AD234" s="13">
        <f>(IF($K234="No",0,VLOOKUP(AD$3,LISTS!$M$2:$N$21,2,FALSE)*IF(R234="YES",1,0)))*VLOOKUP($H234,LISTS!$G$2:$H$10,2,FALSE)</f>
        <v>0</v>
      </c>
      <c r="AE234" s="13">
        <f>(IF($K234="No",0,VLOOKUP(AE$3,LISTS!$M$2:$N$21,2,FALSE)*IF(S234="YES",1,0)))*VLOOKUP($H234,LISTS!$G$2:$H$10,2,FALSE)</f>
        <v>0</v>
      </c>
      <c r="AF234" s="13">
        <f>(IF($K234="No",0,VLOOKUP(AF$3,LISTS!$M$2:$N$21,2,FALSE)*IF(T234="YES",1,0)))*VLOOKUP($H234,LISTS!$G$2:$H$10,2,FALSE)</f>
        <v>0</v>
      </c>
      <c r="AG234" s="13">
        <f>(IF($K234="No",0,VLOOKUP(AG$3,LISTS!$M$2:$N$21,2,FALSE)*IF(U234="YES",1,0)))*VLOOKUP($H234,LISTS!$G$2:$H$10,2,FALSE)</f>
        <v>0</v>
      </c>
      <c r="AH234" s="13">
        <f>(IF($K234="No",0,VLOOKUP(AH$3,LISTS!$M$2:$N$21,2,FALSE)*IF(V234="YES",1,0)))*VLOOKUP($H234,LISTS!$G$2:$H$10,2,FALSE)</f>
        <v>0</v>
      </c>
      <c r="AI234" s="29">
        <f t="shared" si="35"/>
        <v>0</v>
      </c>
    </row>
    <row r="235" spans="1:35" ht="15.75" thickBot="1" x14ac:dyDescent="0.3">
      <c r="A235" s="6">
        <f t="shared" si="32"/>
        <v>2023</v>
      </c>
      <c r="B235" s="15">
        <f t="shared" si="33"/>
        <v>8</v>
      </c>
      <c r="C235" s="15" t="str">
        <f>VLOOKUP($B235,'FIXTURES INPUT'!$A$4:$H$41,2,FALSE)</f>
        <v>Wk08</v>
      </c>
      <c r="D235" s="15" t="str">
        <f>VLOOKUP($B235,'FIXTURES INPUT'!$A$4:$H$41,3,FALSE)</f>
        <v>Sat</v>
      </c>
      <c r="E235" s="16">
        <f>VLOOKUP($B235,'FIXTURES INPUT'!$A$4:$H$41,4,FALSE)</f>
        <v>45080</v>
      </c>
      <c r="F235" s="6" t="str">
        <f>VLOOKUP($B235,'FIXTURES INPUT'!$A$4:$H$41,6,FALSE)</f>
        <v>TBC</v>
      </c>
      <c r="G235" s="15" t="str">
        <f>VLOOKUP($B235,'FIXTURES INPUT'!$A$4:$H$41,7,FALSE)</f>
        <v xml:space="preserve"> - </v>
      </c>
      <c r="H235" s="15" t="str">
        <f>VLOOKUP($B235,'FIXTURES INPUT'!$A$4:$H$41,8,FALSE)</f>
        <v>Standard</v>
      </c>
      <c r="I235" s="15">
        <f t="shared" si="34"/>
        <v>29</v>
      </c>
      <c r="J235" s="6" t="str">
        <f>VLOOKUP($I235,LISTS!$A$2:$B$39,2,FALSE)</f>
        <v>Additional 11</v>
      </c>
      <c r="K235" s="33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X235" s="15">
        <f>(IF($K235="No",0,VLOOKUP(X$3,LISTS!$M$2:$N$21,2,FALSE)*L235))*VLOOKUP($H235,LISTS!$G$2:$H$10,2,FALSE)</f>
        <v>0</v>
      </c>
      <c r="Y235" s="15">
        <f>(IF($K235="No",0,VLOOKUP(Y$3,LISTS!$M$2:$N$21,2,FALSE)*M235))*VLOOKUP($H235,LISTS!$G$2:$H$10,2,FALSE)</f>
        <v>0</v>
      </c>
      <c r="Z235" s="15">
        <f>(IF($K235="No",0,VLOOKUP(Z$3,LISTS!$M$2:$N$21,2,FALSE)*N235))*VLOOKUP($H235,LISTS!$G$2:$H$10,2,FALSE)</f>
        <v>0</v>
      </c>
      <c r="AA235" s="15">
        <f>(IF($K235="No",0,VLOOKUP(AA$3,LISTS!$M$2:$N$21,2,FALSE)*O235))*VLOOKUP($H235,LISTS!$G$2:$H$10,2,FALSE)</f>
        <v>0</v>
      </c>
      <c r="AB235" s="15">
        <f>(IF($K235="No",0,VLOOKUP(AB$3,LISTS!$M$2:$N$21,2,FALSE)*P235))*VLOOKUP($H235,LISTS!$G$2:$H$10,2,FALSE)</f>
        <v>0</v>
      </c>
      <c r="AC235" s="15">
        <f>(IF($K235="No",0,VLOOKUP(AC$3,LISTS!$M$2:$N$21,2,FALSE)*IF(Q235="YES",1,0)))*VLOOKUP($H235,LISTS!$G$2:$H$10,2,FALSE)</f>
        <v>0</v>
      </c>
      <c r="AD235" s="15">
        <f>(IF($K235="No",0,VLOOKUP(AD$3,LISTS!$M$2:$N$21,2,FALSE)*IF(R235="YES",1,0)))*VLOOKUP($H235,LISTS!$G$2:$H$10,2,FALSE)</f>
        <v>0</v>
      </c>
      <c r="AE235" s="15">
        <f>(IF($K235="No",0,VLOOKUP(AE$3,LISTS!$M$2:$N$21,2,FALSE)*IF(S235="YES",1,0)))*VLOOKUP($H235,LISTS!$G$2:$H$10,2,FALSE)</f>
        <v>0</v>
      </c>
      <c r="AF235" s="15">
        <f>(IF($K235="No",0,VLOOKUP(AF$3,LISTS!$M$2:$N$21,2,FALSE)*IF(T235="YES",1,0)))*VLOOKUP($H235,LISTS!$G$2:$H$10,2,FALSE)</f>
        <v>0</v>
      </c>
      <c r="AG235" s="15">
        <f>(IF($K235="No",0,VLOOKUP(AG$3,LISTS!$M$2:$N$21,2,FALSE)*IF(U235="YES",1,0)))*VLOOKUP($H235,LISTS!$G$2:$H$10,2,FALSE)</f>
        <v>0</v>
      </c>
      <c r="AH235" s="15">
        <f>(IF($K235="No",0,VLOOKUP(AH$3,LISTS!$M$2:$N$21,2,FALSE)*IF(V235="YES",1,0)))*VLOOKUP($H235,LISTS!$G$2:$H$10,2,FALSE)</f>
        <v>0</v>
      </c>
      <c r="AI235" s="30">
        <f t="shared" si="35"/>
        <v>0</v>
      </c>
    </row>
    <row r="236" spans="1:35" ht="15.75" thickTop="1" x14ac:dyDescent="0.25">
      <c r="A236" s="3">
        <v>2022</v>
      </c>
      <c r="B236" s="11">
        <f t="shared" ref="B236" si="40">B207+1</f>
        <v>9</v>
      </c>
      <c r="C236" s="11" t="str">
        <f>VLOOKUP($B236,'FIXTURES INPUT'!$A$4:$H$41,2,FALSE)</f>
        <v>Wk09</v>
      </c>
      <c r="D236" s="11" t="str">
        <f>VLOOKUP($B236,'FIXTURES INPUT'!$A$4:$H$41,3,FALSE)</f>
        <v>Sun</v>
      </c>
      <c r="E236" s="12">
        <f>VLOOKUP($B236,'FIXTURES INPUT'!$A$4:$H$41,4,FALSE)</f>
        <v>45088</v>
      </c>
      <c r="F236" s="3" t="str">
        <f>VLOOKUP($B236,'FIXTURES INPUT'!$A$4:$H$41,6,FALSE)</f>
        <v>Gestingthorpe</v>
      </c>
      <c r="G236" s="11" t="str">
        <f>VLOOKUP($B236,'FIXTURES INPUT'!$A$4:$H$41,7,FALSE)</f>
        <v>Away</v>
      </c>
      <c r="H236" s="11" t="str">
        <f>VLOOKUP($B236,'FIXTURES INPUT'!$A$4:$H$41,8,FALSE)</f>
        <v>Standard</v>
      </c>
      <c r="I236" s="11">
        <v>1</v>
      </c>
      <c r="J236" s="3" t="str">
        <f>VLOOKUP($I236,LISTS!$A$2:$B$39,2,FALSE)</f>
        <v>Logan</v>
      </c>
      <c r="K236" s="31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X236" s="11">
        <f>(IF($K236="No",0,VLOOKUP(X$3,LISTS!$M$2:$N$21,2,FALSE)*L236))*VLOOKUP($H236,LISTS!$G$2:$H$10,2,FALSE)</f>
        <v>0</v>
      </c>
      <c r="Y236" s="11">
        <f>(IF($K236="No",0,VLOOKUP(Y$3,LISTS!$M$2:$N$21,2,FALSE)*M236))*VLOOKUP($H236,LISTS!$G$2:$H$10,2,FALSE)</f>
        <v>0</v>
      </c>
      <c r="Z236" s="11">
        <f>(IF($K236="No",0,VLOOKUP(Z$3,LISTS!$M$2:$N$21,2,FALSE)*N236))*VLOOKUP($H236,LISTS!$G$2:$H$10,2,FALSE)</f>
        <v>0</v>
      </c>
      <c r="AA236" s="11">
        <f>(IF($K236="No",0,VLOOKUP(AA$3,LISTS!$M$2:$N$21,2,FALSE)*O236))*VLOOKUP($H236,LISTS!$G$2:$H$10,2,FALSE)</f>
        <v>0</v>
      </c>
      <c r="AB236" s="11">
        <f>(IF($K236="No",0,VLOOKUP(AB$3,LISTS!$M$2:$N$21,2,FALSE)*P236))*VLOOKUP($H236,LISTS!$G$2:$H$10,2,FALSE)</f>
        <v>0</v>
      </c>
      <c r="AC236" s="11">
        <f>(IF($K236="No",0,VLOOKUP(AC$3,LISTS!$M$2:$N$21,2,FALSE)*IF(Q236="YES",1,0)))*VLOOKUP($H236,LISTS!$G$2:$H$10,2,FALSE)</f>
        <v>0</v>
      </c>
      <c r="AD236" s="11">
        <f>(IF($K236="No",0,VLOOKUP(AD$3,LISTS!$M$2:$N$21,2,FALSE)*IF(R236="YES",1,0)))*VLOOKUP($H236,LISTS!$G$2:$H$10,2,FALSE)</f>
        <v>0</v>
      </c>
      <c r="AE236" s="11">
        <f>(IF($K236="No",0,VLOOKUP(AE$3,LISTS!$M$2:$N$21,2,FALSE)*IF(S236="YES",1,0)))*VLOOKUP($H236,LISTS!$G$2:$H$10,2,FALSE)</f>
        <v>0</v>
      </c>
      <c r="AF236" s="11">
        <f>(IF($K236="No",0,VLOOKUP(AF$3,LISTS!$M$2:$N$21,2,FALSE)*IF(T236="YES",1,0)))*VLOOKUP($H236,LISTS!$G$2:$H$10,2,FALSE)</f>
        <v>0</v>
      </c>
      <c r="AG236" s="11">
        <f>(IF($K236="No",0,VLOOKUP(AG$3,LISTS!$M$2:$N$21,2,FALSE)*IF(U236="YES",1,0)))*VLOOKUP($H236,LISTS!$G$2:$H$10,2,FALSE)</f>
        <v>0</v>
      </c>
      <c r="AH236" s="11">
        <f>(IF($K236="No",0,VLOOKUP(AH$3,LISTS!$M$2:$N$21,2,FALSE)*IF(V236="YES",1,0)))*VLOOKUP($H236,LISTS!$G$2:$H$10,2,FALSE)</f>
        <v>0</v>
      </c>
      <c r="AI236" s="28">
        <f t="shared" si="35"/>
        <v>0</v>
      </c>
    </row>
    <row r="237" spans="1:35" x14ac:dyDescent="0.25">
      <c r="A237" s="3">
        <f t="shared" ref="A237" si="41">$A$4</f>
        <v>2023</v>
      </c>
      <c r="B237" s="11">
        <f t="shared" ref="B237" si="42">B236</f>
        <v>9</v>
      </c>
      <c r="C237" s="11" t="str">
        <f>VLOOKUP($B237,'FIXTURES INPUT'!$A$4:$H$41,2,FALSE)</f>
        <v>Wk09</v>
      </c>
      <c r="D237" s="13" t="str">
        <f>VLOOKUP($B237,'FIXTURES INPUT'!$A$4:$H$41,3,FALSE)</f>
        <v>Sun</v>
      </c>
      <c r="E237" s="14">
        <f>VLOOKUP($B237,'FIXTURES INPUT'!$A$4:$H$41,4,FALSE)</f>
        <v>45088</v>
      </c>
      <c r="F237" s="4" t="str">
        <f>VLOOKUP($B237,'FIXTURES INPUT'!$A$4:$H$41,6,FALSE)</f>
        <v>Gestingthorpe</v>
      </c>
      <c r="G237" s="13" t="str">
        <f>VLOOKUP($B237,'FIXTURES INPUT'!$A$4:$H$41,7,FALSE)</f>
        <v>Away</v>
      </c>
      <c r="H237" s="13" t="str">
        <f>VLOOKUP($B237,'FIXTURES INPUT'!$A$4:$H$41,8,FALSE)</f>
        <v>Standard</v>
      </c>
      <c r="I237" s="13">
        <v>2</v>
      </c>
      <c r="J237" s="4" t="str">
        <f>VLOOKUP($I237,LISTS!$A$2:$B$39,2,FALSE)</f>
        <v>Tris</v>
      </c>
      <c r="K237" s="32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X237" s="13">
        <f>(IF($K237="No",0,VLOOKUP(X$3,LISTS!$M$2:$N$21,2,FALSE)*L237))*VLOOKUP($H237,LISTS!$G$2:$H$10,2,FALSE)</f>
        <v>0</v>
      </c>
      <c r="Y237" s="13">
        <f>(IF($K237="No",0,VLOOKUP(Y$3,LISTS!$M$2:$N$21,2,FALSE)*M237))*VLOOKUP($H237,LISTS!$G$2:$H$10,2,FALSE)</f>
        <v>0</v>
      </c>
      <c r="Z237" s="13">
        <f>(IF($K237="No",0,VLOOKUP(Z$3,LISTS!$M$2:$N$21,2,FALSE)*N237))*VLOOKUP($H237,LISTS!$G$2:$H$10,2,FALSE)</f>
        <v>0</v>
      </c>
      <c r="AA237" s="13">
        <f>(IF($K237="No",0,VLOOKUP(AA$3,LISTS!$M$2:$N$21,2,FALSE)*O237))*VLOOKUP($H237,LISTS!$G$2:$H$10,2,FALSE)</f>
        <v>0</v>
      </c>
      <c r="AB237" s="13">
        <f>(IF($K237="No",0,VLOOKUP(AB$3,LISTS!$M$2:$N$21,2,FALSE)*P237))*VLOOKUP($H237,LISTS!$G$2:$H$10,2,FALSE)</f>
        <v>0</v>
      </c>
      <c r="AC237" s="13">
        <f>(IF($K237="No",0,VLOOKUP(AC$3,LISTS!$M$2:$N$21,2,FALSE)*IF(Q237="YES",1,0)))*VLOOKUP($H237,LISTS!$G$2:$H$10,2,FALSE)</f>
        <v>0</v>
      </c>
      <c r="AD237" s="13">
        <f>(IF($K237="No",0,VLOOKUP(AD$3,LISTS!$M$2:$N$21,2,FALSE)*IF(R237="YES",1,0)))*VLOOKUP($H237,LISTS!$G$2:$H$10,2,FALSE)</f>
        <v>0</v>
      </c>
      <c r="AE237" s="13">
        <f>(IF($K237="No",0,VLOOKUP(AE$3,LISTS!$M$2:$N$21,2,FALSE)*IF(S237="YES",1,0)))*VLOOKUP($H237,LISTS!$G$2:$H$10,2,FALSE)</f>
        <v>0</v>
      </c>
      <c r="AF237" s="13">
        <f>(IF($K237="No",0,VLOOKUP(AF$3,LISTS!$M$2:$N$21,2,FALSE)*IF(T237="YES",1,0)))*VLOOKUP($H237,LISTS!$G$2:$H$10,2,FALSE)</f>
        <v>0</v>
      </c>
      <c r="AG237" s="13">
        <f>(IF($K237="No",0,VLOOKUP(AG$3,LISTS!$M$2:$N$21,2,FALSE)*IF(U237="YES",1,0)))*VLOOKUP($H237,LISTS!$G$2:$H$10,2,FALSE)</f>
        <v>0</v>
      </c>
      <c r="AH237" s="13">
        <f>(IF($K237="No",0,VLOOKUP(AH$3,LISTS!$M$2:$N$21,2,FALSE)*IF(V237="YES",1,0)))*VLOOKUP($H237,LISTS!$G$2:$H$10,2,FALSE)</f>
        <v>0</v>
      </c>
      <c r="AI237" s="29">
        <f t="shared" si="35"/>
        <v>0</v>
      </c>
    </row>
    <row r="238" spans="1:35" x14ac:dyDescent="0.25">
      <c r="A238" s="3">
        <f t="shared" si="32"/>
        <v>2023</v>
      </c>
      <c r="B238" s="11">
        <f t="shared" si="33"/>
        <v>9</v>
      </c>
      <c r="C238" s="11" t="str">
        <f>VLOOKUP($B238,'FIXTURES INPUT'!$A$4:$H$41,2,FALSE)</f>
        <v>Wk09</v>
      </c>
      <c r="D238" s="13" t="str">
        <f>VLOOKUP($B238,'FIXTURES INPUT'!$A$4:$H$41,3,FALSE)</f>
        <v>Sun</v>
      </c>
      <c r="E238" s="14">
        <f>VLOOKUP($B238,'FIXTURES INPUT'!$A$4:$H$41,4,FALSE)</f>
        <v>45088</v>
      </c>
      <c r="F238" s="4" t="str">
        <f>VLOOKUP($B238,'FIXTURES INPUT'!$A$4:$H$41,6,FALSE)</f>
        <v>Gestingthorpe</v>
      </c>
      <c r="G238" s="13" t="str">
        <f>VLOOKUP($B238,'FIXTURES INPUT'!$A$4:$H$41,7,FALSE)</f>
        <v>Away</v>
      </c>
      <c r="H238" s="13" t="str">
        <f>VLOOKUP($B238,'FIXTURES INPUT'!$A$4:$H$41,8,FALSE)</f>
        <v>Standard</v>
      </c>
      <c r="I238" s="13">
        <v>3</v>
      </c>
      <c r="J238" s="4" t="str">
        <f>VLOOKUP($I238,LISTS!$A$2:$B$39,2,FALSE)</f>
        <v>Jepson</v>
      </c>
      <c r="K238" s="32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X238" s="13">
        <f>(IF($K238="No",0,VLOOKUP(X$3,LISTS!$M$2:$N$21,2,FALSE)*L238))*VLOOKUP($H238,LISTS!$G$2:$H$10,2,FALSE)</f>
        <v>0</v>
      </c>
      <c r="Y238" s="13">
        <f>(IF($K238="No",0,VLOOKUP(Y$3,LISTS!$M$2:$N$21,2,FALSE)*M238))*VLOOKUP($H238,LISTS!$G$2:$H$10,2,FALSE)</f>
        <v>0</v>
      </c>
      <c r="Z238" s="13">
        <f>(IF($K238="No",0,VLOOKUP(Z$3,LISTS!$M$2:$N$21,2,FALSE)*N238))*VLOOKUP($H238,LISTS!$G$2:$H$10,2,FALSE)</f>
        <v>0</v>
      </c>
      <c r="AA238" s="13">
        <f>(IF($K238="No",0,VLOOKUP(AA$3,LISTS!$M$2:$N$21,2,FALSE)*O238))*VLOOKUP($H238,LISTS!$G$2:$H$10,2,FALSE)</f>
        <v>0</v>
      </c>
      <c r="AB238" s="13">
        <f>(IF($K238="No",0,VLOOKUP(AB$3,LISTS!$M$2:$N$21,2,FALSE)*P238))*VLOOKUP($H238,LISTS!$G$2:$H$10,2,FALSE)</f>
        <v>0</v>
      </c>
      <c r="AC238" s="13">
        <f>(IF($K238="No",0,VLOOKUP(AC$3,LISTS!$M$2:$N$21,2,FALSE)*IF(Q238="YES",1,0)))*VLOOKUP($H238,LISTS!$G$2:$H$10,2,FALSE)</f>
        <v>0</v>
      </c>
      <c r="AD238" s="13">
        <f>(IF($K238="No",0,VLOOKUP(AD$3,LISTS!$M$2:$N$21,2,FALSE)*IF(R238="YES",1,0)))*VLOOKUP($H238,LISTS!$G$2:$H$10,2,FALSE)</f>
        <v>0</v>
      </c>
      <c r="AE238" s="13">
        <f>(IF($K238="No",0,VLOOKUP(AE$3,LISTS!$M$2:$N$21,2,FALSE)*IF(S238="YES",1,0)))*VLOOKUP($H238,LISTS!$G$2:$H$10,2,FALSE)</f>
        <v>0</v>
      </c>
      <c r="AF238" s="13">
        <f>(IF($K238="No",0,VLOOKUP(AF$3,LISTS!$M$2:$N$21,2,FALSE)*IF(T238="YES",1,0)))*VLOOKUP($H238,LISTS!$G$2:$H$10,2,FALSE)</f>
        <v>0</v>
      </c>
      <c r="AG238" s="13">
        <f>(IF($K238="No",0,VLOOKUP(AG$3,LISTS!$M$2:$N$21,2,FALSE)*IF(U238="YES",1,0)))*VLOOKUP($H238,LISTS!$G$2:$H$10,2,FALSE)</f>
        <v>0</v>
      </c>
      <c r="AH238" s="13">
        <f>(IF($K238="No",0,VLOOKUP(AH$3,LISTS!$M$2:$N$21,2,FALSE)*IF(V238="YES",1,0)))*VLOOKUP($H238,LISTS!$G$2:$H$10,2,FALSE)</f>
        <v>0</v>
      </c>
      <c r="AI238" s="29">
        <f t="shared" si="35"/>
        <v>0</v>
      </c>
    </row>
    <row r="239" spans="1:35" x14ac:dyDescent="0.25">
      <c r="A239" s="3">
        <f t="shared" si="32"/>
        <v>2023</v>
      </c>
      <c r="B239" s="11">
        <f t="shared" si="33"/>
        <v>9</v>
      </c>
      <c r="C239" s="11" t="str">
        <f>VLOOKUP($B239,'FIXTURES INPUT'!$A$4:$H$41,2,FALSE)</f>
        <v>Wk09</v>
      </c>
      <c r="D239" s="13" t="str">
        <f>VLOOKUP($B239,'FIXTURES INPUT'!$A$4:$H$41,3,FALSE)</f>
        <v>Sun</v>
      </c>
      <c r="E239" s="14">
        <f>VLOOKUP($B239,'FIXTURES INPUT'!$A$4:$H$41,4,FALSE)</f>
        <v>45088</v>
      </c>
      <c r="F239" s="4" t="str">
        <f>VLOOKUP($B239,'FIXTURES INPUT'!$A$4:$H$41,6,FALSE)</f>
        <v>Gestingthorpe</v>
      </c>
      <c r="G239" s="13" t="str">
        <f>VLOOKUP($B239,'FIXTURES INPUT'!$A$4:$H$41,7,FALSE)</f>
        <v>Away</v>
      </c>
      <c r="H239" s="13" t="str">
        <f>VLOOKUP($B239,'FIXTURES INPUT'!$A$4:$H$41,8,FALSE)</f>
        <v>Standard</v>
      </c>
      <c r="I239" s="13">
        <v>4</v>
      </c>
      <c r="J239" s="4" t="str">
        <f>VLOOKUP($I239,LISTS!$A$2:$B$39,2,FALSE)</f>
        <v>Wellsy</v>
      </c>
      <c r="K239" s="32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X239" s="13">
        <f>(IF($K239="No",0,VLOOKUP(X$3,LISTS!$M$2:$N$21,2,FALSE)*L239))*VLOOKUP($H239,LISTS!$G$2:$H$10,2,FALSE)</f>
        <v>0</v>
      </c>
      <c r="Y239" s="13">
        <f>(IF($K239="No",0,VLOOKUP(Y$3,LISTS!$M$2:$N$21,2,FALSE)*M239))*VLOOKUP($H239,LISTS!$G$2:$H$10,2,FALSE)</f>
        <v>0</v>
      </c>
      <c r="Z239" s="13">
        <f>(IF($K239="No",0,VLOOKUP(Z$3,LISTS!$M$2:$N$21,2,FALSE)*N239))*VLOOKUP($H239,LISTS!$G$2:$H$10,2,FALSE)</f>
        <v>0</v>
      </c>
      <c r="AA239" s="13">
        <f>(IF($K239="No",0,VLOOKUP(AA$3,LISTS!$M$2:$N$21,2,FALSE)*O239))*VLOOKUP($H239,LISTS!$G$2:$H$10,2,FALSE)</f>
        <v>0</v>
      </c>
      <c r="AB239" s="13">
        <f>(IF($K239="No",0,VLOOKUP(AB$3,LISTS!$M$2:$N$21,2,FALSE)*P239))*VLOOKUP($H239,LISTS!$G$2:$H$10,2,FALSE)</f>
        <v>0</v>
      </c>
      <c r="AC239" s="13">
        <f>(IF($K239="No",0,VLOOKUP(AC$3,LISTS!$M$2:$N$21,2,FALSE)*IF(Q239="YES",1,0)))*VLOOKUP($H239,LISTS!$G$2:$H$10,2,FALSE)</f>
        <v>0</v>
      </c>
      <c r="AD239" s="13">
        <f>(IF($K239="No",0,VLOOKUP(AD$3,LISTS!$M$2:$N$21,2,FALSE)*IF(R239="YES",1,0)))*VLOOKUP($H239,LISTS!$G$2:$H$10,2,FALSE)</f>
        <v>0</v>
      </c>
      <c r="AE239" s="13">
        <f>(IF($K239="No",0,VLOOKUP(AE$3,LISTS!$M$2:$N$21,2,FALSE)*IF(S239="YES",1,0)))*VLOOKUP($H239,LISTS!$G$2:$H$10,2,FALSE)</f>
        <v>0</v>
      </c>
      <c r="AF239" s="13">
        <f>(IF($K239="No",0,VLOOKUP(AF$3,LISTS!$M$2:$N$21,2,FALSE)*IF(T239="YES",1,0)))*VLOOKUP($H239,LISTS!$G$2:$H$10,2,FALSE)</f>
        <v>0</v>
      </c>
      <c r="AG239" s="13">
        <f>(IF($K239="No",0,VLOOKUP(AG$3,LISTS!$M$2:$N$21,2,FALSE)*IF(U239="YES",1,0)))*VLOOKUP($H239,LISTS!$G$2:$H$10,2,FALSE)</f>
        <v>0</v>
      </c>
      <c r="AH239" s="13">
        <f>(IF($K239="No",0,VLOOKUP(AH$3,LISTS!$M$2:$N$21,2,FALSE)*IF(V239="YES",1,0)))*VLOOKUP($H239,LISTS!$G$2:$H$10,2,FALSE)</f>
        <v>0</v>
      </c>
      <c r="AI239" s="29">
        <f t="shared" si="35"/>
        <v>0</v>
      </c>
    </row>
    <row r="240" spans="1:35" x14ac:dyDescent="0.25">
      <c r="A240" s="3">
        <f t="shared" si="32"/>
        <v>2023</v>
      </c>
      <c r="B240" s="11">
        <f t="shared" si="33"/>
        <v>9</v>
      </c>
      <c r="C240" s="11" t="str">
        <f>VLOOKUP($B240,'FIXTURES INPUT'!$A$4:$H$41,2,FALSE)</f>
        <v>Wk09</v>
      </c>
      <c r="D240" s="13" t="str">
        <f>VLOOKUP($B240,'FIXTURES INPUT'!$A$4:$H$41,3,FALSE)</f>
        <v>Sun</v>
      </c>
      <c r="E240" s="14">
        <f>VLOOKUP($B240,'FIXTURES INPUT'!$A$4:$H$41,4,FALSE)</f>
        <v>45088</v>
      </c>
      <c r="F240" s="4" t="str">
        <f>VLOOKUP($B240,'FIXTURES INPUT'!$A$4:$H$41,6,FALSE)</f>
        <v>Gestingthorpe</v>
      </c>
      <c r="G240" s="13" t="str">
        <f>VLOOKUP($B240,'FIXTURES INPUT'!$A$4:$H$41,7,FALSE)</f>
        <v>Away</v>
      </c>
      <c r="H240" s="13" t="str">
        <f>VLOOKUP($B240,'FIXTURES INPUT'!$A$4:$H$41,8,FALSE)</f>
        <v>Standard</v>
      </c>
      <c r="I240" s="13">
        <v>5</v>
      </c>
      <c r="J240" s="4" t="str">
        <f>VLOOKUP($I240,LISTS!$A$2:$B$39,2,FALSE)</f>
        <v>Cal</v>
      </c>
      <c r="K240" s="32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X240" s="13">
        <f>(IF($K240="No",0,VLOOKUP(X$3,LISTS!$M$2:$N$21,2,FALSE)*L240))*VLOOKUP($H240,LISTS!$G$2:$H$10,2,FALSE)</f>
        <v>0</v>
      </c>
      <c r="Y240" s="13">
        <f>(IF($K240="No",0,VLOOKUP(Y$3,LISTS!$M$2:$N$21,2,FALSE)*M240))*VLOOKUP($H240,LISTS!$G$2:$H$10,2,FALSE)</f>
        <v>0</v>
      </c>
      <c r="Z240" s="13">
        <f>(IF($K240="No",0,VLOOKUP(Z$3,LISTS!$M$2:$N$21,2,FALSE)*N240))*VLOOKUP($H240,LISTS!$G$2:$H$10,2,FALSE)</f>
        <v>0</v>
      </c>
      <c r="AA240" s="13">
        <f>(IF($K240="No",0,VLOOKUP(AA$3,LISTS!$M$2:$N$21,2,FALSE)*O240))*VLOOKUP($H240,LISTS!$G$2:$H$10,2,FALSE)</f>
        <v>0</v>
      </c>
      <c r="AB240" s="13">
        <f>(IF($K240="No",0,VLOOKUP(AB$3,LISTS!$M$2:$N$21,2,FALSE)*P240))*VLOOKUP($H240,LISTS!$G$2:$H$10,2,FALSE)</f>
        <v>0</v>
      </c>
      <c r="AC240" s="13">
        <f>(IF($K240="No",0,VLOOKUP(AC$3,LISTS!$M$2:$N$21,2,FALSE)*IF(Q240="YES",1,0)))*VLOOKUP($H240,LISTS!$G$2:$H$10,2,FALSE)</f>
        <v>0</v>
      </c>
      <c r="AD240" s="13">
        <f>(IF($K240="No",0,VLOOKUP(AD$3,LISTS!$M$2:$N$21,2,FALSE)*IF(R240="YES",1,0)))*VLOOKUP($H240,LISTS!$G$2:$H$10,2,FALSE)</f>
        <v>0</v>
      </c>
      <c r="AE240" s="13">
        <f>(IF($K240="No",0,VLOOKUP(AE$3,LISTS!$M$2:$N$21,2,FALSE)*IF(S240="YES",1,0)))*VLOOKUP($H240,LISTS!$G$2:$H$10,2,FALSE)</f>
        <v>0</v>
      </c>
      <c r="AF240" s="13">
        <f>(IF($K240="No",0,VLOOKUP(AF$3,LISTS!$M$2:$N$21,2,FALSE)*IF(T240="YES",1,0)))*VLOOKUP($H240,LISTS!$G$2:$H$10,2,FALSE)</f>
        <v>0</v>
      </c>
      <c r="AG240" s="13">
        <f>(IF($K240="No",0,VLOOKUP(AG$3,LISTS!$M$2:$N$21,2,FALSE)*IF(U240="YES",1,0)))*VLOOKUP($H240,LISTS!$G$2:$H$10,2,FALSE)</f>
        <v>0</v>
      </c>
      <c r="AH240" s="13">
        <f>(IF($K240="No",0,VLOOKUP(AH$3,LISTS!$M$2:$N$21,2,FALSE)*IF(V240="YES",1,0)))*VLOOKUP($H240,LISTS!$G$2:$H$10,2,FALSE)</f>
        <v>0</v>
      </c>
      <c r="AI240" s="29">
        <f t="shared" si="35"/>
        <v>0</v>
      </c>
    </row>
    <row r="241" spans="1:35" x14ac:dyDescent="0.25">
      <c r="A241" s="3">
        <f t="shared" si="32"/>
        <v>2023</v>
      </c>
      <c r="B241" s="11">
        <f t="shared" si="33"/>
        <v>9</v>
      </c>
      <c r="C241" s="11" t="str">
        <f>VLOOKUP($B241,'FIXTURES INPUT'!$A$4:$H$41,2,FALSE)</f>
        <v>Wk09</v>
      </c>
      <c r="D241" s="13" t="str">
        <f>VLOOKUP($B241,'FIXTURES INPUT'!$A$4:$H$41,3,FALSE)</f>
        <v>Sun</v>
      </c>
      <c r="E241" s="14">
        <f>VLOOKUP($B241,'FIXTURES INPUT'!$A$4:$H$41,4,FALSE)</f>
        <v>45088</v>
      </c>
      <c r="F241" s="4" t="str">
        <f>VLOOKUP($B241,'FIXTURES INPUT'!$A$4:$H$41,6,FALSE)</f>
        <v>Gestingthorpe</v>
      </c>
      <c r="G241" s="13" t="str">
        <f>VLOOKUP($B241,'FIXTURES INPUT'!$A$4:$H$41,7,FALSE)</f>
        <v>Away</v>
      </c>
      <c r="H241" s="13" t="str">
        <f>VLOOKUP($B241,'FIXTURES INPUT'!$A$4:$H$41,8,FALSE)</f>
        <v>Standard</v>
      </c>
      <c r="I241" s="13">
        <v>6</v>
      </c>
      <c r="J241" s="4" t="str">
        <f>VLOOKUP($I241,LISTS!$A$2:$B$39,2,FALSE)</f>
        <v>Weavers</v>
      </c>
      <c r="K241" s="32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X241" s="13">
        <f>(IF($K241="No",0,VLOOKUP(X$3,LISTS!$M$2:$N$21,2,FALSE)*L241))*VLOOKUP($H241,LISTS!$G$2:$H$10,2,FALSE)</f>
        <v>0</v>
      </c>
      <c r="Y241" s="13">
        <f>(IF($K241="No",0,VLOOKUP(Y$3,LISTS!$M$2:$N$21,2,FALSE)*M241))*VLOOKUP($H241,LISTS!$G$2:$H$10,2,FALSE)</f>
        <v>0</v>
      </c>
      <c r="Z241" s="13">
        <f>(IF($K241="No",0,VLOOKUP(Z$3,LISTS!$M$2:$N$21,2,FALSE)*N241))*VLOOKUP($H241,LISTS!$G$2:$H$10,2,FALSE)</f>
        <v>0</v>
      </c>
      <c r="AA241" s="13">
        <f>(IF($K241="No",0,VLOOKUP(AA$3,LISTS!$M$2:$N$21,2,FALSE)*O241))*VLOOKUP($H241,LISTS!$G$2:$H$10,2,FALSE)</f>
        <v>0</v>
      </c>
      <c r="AB241" s="13">
        <f>(IF($K241="No",0,VLOOKUP(AB$3,LISTS!$M$2:$N$21,2,FALSE)*P241))*VLOOKUP($H241,LISTS!$G$2:$H$10,2,FALSE)</f>
        <v>0</v>
      </c>
      <c r="AC241" s="13">
        <f>(IF($K241="No",0,VLOOKUP(AC$3,LISTS!$M$2:$N$21,2,FALSE)*IF(Q241="YES",1,0)))*VLOOKUP($H241,LISTS!$G$2:$H$10,2,FALSE)</f>
        <v>0</v>
      </c>
      <c r="AD241" s="13">
        <f>(IF($K241="No",0,VLOOKUP(AD$3,LISTS!$M$2:$N$21,2,FALSE)*IF(R241="YES",1,0)))*VLOOKUP($H241,LISTS!$G$2:$H$10,2,FALSE)</f>
        <v>0</v>
      </c>
      <c r="AE241" s="13">
        <f>(IF($K241="No",0,VLOOKUP(AE$3,LISTS!$M$2:$N$21,2,FALSE)*IF(S241="YES",1,0)))*VLOOKUP($H241,LISTS!$G$2:$H$10,2,FALSE)</f>
        <v>0</v>
      </c>
      <c r="AF241" s="13">
        <f>(IF($K241="No",0,VLOOKUP(AF$3,LISTS!$M$2:$N$21,2,FALSE)*IF(T241="YES",1,0)))*VLOOKUP($H241,LISTS!$G$2:$H$10,2,FALSE)</f>
        <v>0</v>
      </c>
      <c r="AG241" s="13">
        <f>(IF($K241="No",0,VLOOKUP(AG$3,LISTS!$M$2:$N$21,2,FALSE)*IF(U241="YES",1,0)))*VLOOKUP($H241,LISTS!$G$2:$H$10,2,FALSE)</f>
        <v>0</v>
      </c>
      <c r="AH241" s="13">
        <f>(IF($K241="No",0,VLOOKUP(AH$3,LISTS!$M$2:$N$21,2,FALSE)*IF(V241="YES",1,0)))*VLOOKUP($H241,LISTS!$G$2:$H$10,2,FALSE)</f>
        <v>0</v>
      </c>
      <c r="AI241" s="29">
        <f t="shared" si="35"/>
        <v>0</v>
      </c>
    </row>
    <row r="242" spans="1:35" x14ac:dyDescent="0.25">
      <c r="A242" s="3">
        <f t="shared" si="32"/>
        <v>2023</v>
      </c>
      <c r="B242" s="11">
        <f t="shared" si="33"/>
        <v>9</v>
      </c>
      <c r="C242" s="11" t="str">
        <f>VLOOKUP($B242,'FIXTURES INPUT'!$A$4:$H$41,2,FALSE)</f>
        <v>Wk09</v>
      </c>
      <c r="D242" s="13" t="str">
        <f>VLOOKUP($B242,'FIXTURES INPUT'!$A$4:$H$41,3,FALSE)</f>
        <v>Sun</v>
      </c>
      <c r="E242" s="14">
        <f>VLOOKUP($B242,'FIXTURES INPUT'!$A$4:$H$41,4,FALSE)</f>
        <v>45088</v>
      </c>
      <c r="F242" s="4" t="str">
        <f>VLOOKUP($B242,'FIXTURES INPUT'!$A$4:$H$41,6,FALSE)</f>
        <v>Gestingthorpe</v>
      </c>
      <c r="G242" s="13" t="str">
        <f>VLOOKUP($B242,'FIXTURES INPUT'!$A$4:$H$41,7,FALSE)</f>
        <v>Away</v>
      </c>
      <c r="H242" s="13" t="str">
        <f>VLOOKUP($B242,'FIXTURES INPUT'!$A$4:$H$41,8,FALSE)</f>
        <v>Standard</v>
      </c>
      <c r="I242" s="13">
        <v>7</v>
      </c>
      <c r="J242" s="4" t="str">
        <f>VLOOKUP($I242,LISTS!$A$2:$B$39,2,FALSE)</f>
        <v>Superted</v>
      </c>
      <c r="K242" s="32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X242" s="13">
        <f>(IF($K242="No",0,VLOOKUP(X$3,LISTS!$M$2:$N$21,2,FALSE)*L242))*VLOOKUP($H242,LISTS!$G$2:$H$10,2,FALSE)</f>
        <v>0</v>
      </c>
      <c r="Y242" s="13">
        <f>(IF($K242="No",0,VLOOKUP(Y$3,LISTS!$M$2:$N$21,2,FALSE)*M242))*VLOOKUP($H242,LISTS!$G$2:$H$10,2,FALSE)</f>
        <v>0</v>
      </c>
      <c r="Z242" s="13">
        <f>(IF($K242="No",0,VLOOKUP(Z$3,LISTS!$M$2:$N$21,2,FALSE)*N242))*VLOOKUP($H242,LISTS!$G$2:$H$10,2,FALSE)</f>
        <v>0</v>
      </c>
      <c r="AA242" s="13">
        <f>(IF($K242="No",0,VLOOKUP(AA$3,LISTS!$M$2:$N$21,2,FALSE)*O242))*VLOOKUP($H242,LISTS!$G$2:$H$10,2,FALSE)</f>
        <v>0</v>
      </c>
      <c r="AB242" s="13">
        <f>(IF($K242="No",0,VLOOKUP(AB$3,LISTS!$M$2:$N$21,2,FALSE)*P242))*VLOOKUP($H242,LISTS!$G$2:$H$10,2,FALSE)</f>
        <v>0</v>
      </c>
      <c r="AC242" s="13">
        <f>(IF($K242="No",0,VLOOKUP(AC$3,LISTS!$M$2:$N$21,2,FALSE)*IF(Q242="YES",1,0)))*VLOOKUP($H242,LISTS!$G$2:$H$10,2,FALSE)</f>
        <v>0</v>
      </c>
      <c r="AD242" s="13">
        <f>(IF($K242="No",0,VLOOKUP(AD$3,LISTS!$M$2:$N$21,2,FALSE)*IF(R242="YES",1,0)))*VLOOKUP($H242,LISTS!$G$2:$H$10,2,FALSE)</f>
        <v>0</v>
      </c>
      <c r="AE242" s="13">
        <f>(IF($K242="No",0,VLOOKUP(AE$3,LISTS!$M$2:$N$21,2,FALSE)*IF(S242="YES",1,0)))*VLOOKUP($H242,LISTS!$G$2:$H$10,2,FALSE)</f>
        <v>0</v>
      </c>
      <c r="AF242" s="13">
        <f>(IF($K242="No",0,VLOOKUP(AF$3,LISTS!$M$2:$N$21,2,FALSE)*IF(T242="YES",1,0)))*VLOOKUP($H242,LISTS!$G$2:$H$10,2,FALSE)</f>
        <v>0</v>
      </c>
      <c r="AG242" s="13">
        <f>(IF($K242="No",0,VLOOKUP(AG$3,LISTS!$M$2:$N$21,2,FALSE)*IF(U242="YES",1,0)))*VLOOKUP($H242,LISTS!$G$2:$H$10,2,FALSE)</f>
        <v>0</v>
      </c>
      <c r="AH242" s="13">
        <f>(IF($K242="No",0,VLOOKUP(AH$3,LISTS!$M$2:$N$21,2,FALSE)*IF(V242="YES",1,0)))*VLOOKUP($H242,LISTS!$G$2:$H$10,2,FALSE)</f>
        <v>0</v>
      </c>
      <c r="AI242" s="29">
        <f t="shared" si="35"/>
        <v>0</v>
      </c>
    </row>
    <row r="243" spans="1:35" x14ac:dyDescent="0.25">
      <c r="A243" s="3">
        <f t="shared" si="32"/>
        <v>2023</v>
      </c>
      <c r="B243" s="11">
        <f t="shared" si="33"/>
        <v>9</v>
      </c>
      <c r="C243" s="11" t="str">
        <f>VLOOKUP($B243,'FIXTURES INPUT'!$A$4:$H$41,2,FALSE)</f>
        <v>Wk09</v>
      </c>
      <c r="D243" s="13" t="str">
        <f>VLOOKUP($B243,'FIXTURES INPUT'!$A$4:$H$41,3,FALSE)</f>
        <v>Sun</v>
      </c>
      <c r="E243" s="14">
        <f>VLOOKUP($B243,'FIXTURES INPUT'!$A$4:$H$41,4,FALSE)</f>
        <v>45088</v>
      </c>
      <c r="F243" s="4" t="str">
        <f>VLOOKUP($B243,'FIXTURES INPUT'!$A$4:$H$41,6,FALSE)</f>
        <v>Gestingthorpe</v>
      </c>
      <c r="G243" s="13" t="str">
        <f>VLOOKUP($B243,'FIXTURES INPUT'!$A$4:$H$41,7,FALSE)</f>
        <v>Away</v>
      </c>
      <c r="H243" s="13" t="str">
        <f>VLOOKUP($B243,'FIXTURES INPUT'!$A$4:$H$41,8,FALSE)</f>
        <v>Standard</v>
      </c>
      <c r="I243" s="13">
        <f t="shared" ref="I243" si="43">I242+1</f>
        <v>8</v>
      </c>
      <c r="J243" s="4" t="str">
        <f>VLOOKUP($I243,LISTS!$A$2:$B$39,2,FALSE)</f>
        <v>Little</v>
      </c>
      <c r="K243" s="32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X243" s="13">
        <f>(IF($K243="No",0,VLOOKUP(X$3,LISTS!$M$2:$N$21,2,FALSE)*L243))*VLOOKUP($H243,LISTS!$G$2:$H$10,2,FALSE)</f>
        <v>0</v>
      </c>
      <c r="Y243" s="13">
        <f>(IF($K243="No",0,VLOOKUP(Y$3,LISTS!$M$2:$N$21,2,FALSE)*M243))*VLOOKUP($H243,LISTS!$G$2:$H$10,2,FALSE)</f>
        <v>0</v>
      </c>
      <c r="Z243" s="13">
        <f>(IF($K243="No",0,VLOOKUP(Z$3,LISTS!$M$2:$N$21,2,FALSE)*N243))*VLOOKUP($H243,LISTS!$G$2:$H$10,2,FALSE)</f>
        <v>0</v>
      </c>
      <c r="AA243" s="13">
        <f>(IF($K243="No",0,VLOOKUP(AA$3,LISTS!$M$2:$N$21,2,FALSE)*O243))*VLOOKUP($H243,LISTS!$G$2:$H$10,2,FALSE)</f>
        <v>0</v>
      </c>
      <c r="AB243" s="13">
        <f>(IF($K243="No",0,VLOOKUP(AB$3,LISTS!$M$2:$N$21,2,FALSE)*P243))*VLOOKUP($H243,LISTS!$G$2:$H$10,2,FALSE)</f>
        <v>0</v>
      </c>
      <c r="AC243" s="13">
        <f>(IF($K243="No",0,VLOOKUP(AC$3,LISTS!$M$2:$N$21,2,FALSE)*IF(Q243="YES",1,0)))*VLOOKUP($H243,LISTS!$G$2:$H$10,2,FALSE)</f>
        <v>0</v>
      </c>
      <c r="AD243" s="13">
        <f>(IF($K243="No",0,VLOOKUP(AD$3,LISTS!$M$2:$N$21,2,FALSE)*IF(R243="YES",1,0)))*VLOOKUP($H243,LISTS!$G$2:$H$10,2,FALSE)</f>
        <v>0</v>
      </c>
      <c r="AE243" s="13">
        <f>(IF($K243="No",0,VLOOKUP(AE$3,LISTS!$M$2:$N$21,2,FALSE)*IF(S243="YES",1,0)))*VLOOKUP($H243,LISTS!$G$2:$H$10,2,FALSE)</f>
        <v>0</v>
      </c>
      <c r="AF243" s="13">
        <f>(IF($K243="No",0,VLOOKUP(AF$3,LISTS!$M$2:$N$21,2,FALSE)*IF(T243="YES",1,0)))*VLOOKUP($H243,LISTS!$G$2:$H$10,2,FALSE)</f>
        <v>0</v>
      </c>
      <c r="AG243" s="13">
        <f>(IF($K243="No",0,VLOOKUP(AG$3,LISTS!$M$2:$N$21,2,FALSE)*IF(U243="YES",1,0)))*VLOOKUP($H243,LISTS!$G$2:$H$10,2,FALSE)</f>
        <v>0</v>
      </c>
      <c r="AH243" s="13">
        <f>(IF($K243="No",0,VLOOKUP(AH$3,LISTS!$M$2:$N$21,2,FALSE)*IF(V243="YES",1,0)))*VLOOKUP($H243,LISTS!$G$2:$H$10,2,FALSE)</f>
        <v>0</v>
      </c>
      <c r="AI243" s="29">
        <f t="shared" si="35"/>
        <v>0</v>
      </c>
    </row>
    <row r="244" spans="1:35" x14ac:dyDescent="0.25">
      <c r="A244" s="3">
        <f t="shared" si="32"/>
        <v>2023</v>
      </c>
      <c r="B244" s="11">
        <f t="shared" si="33"/>
        <v>9</v>
      </c>
      <c r="C244" s="11" t="str">
        <f>VLOOKUP($B244,'FIXTURES INPUT'!$A$4:$H$41,2,FALSE)</f>
        <v>Wk09</v>
      </c>
      <c r="D244" s="13" t="str">
        <f>VLOOKUP($B244,'FIXTURES INPUT'!$A$4:$H$41,3,FALSE)</f>
        <v>Sun</v>
      </c>
      <c r="E244" s="14">
        <f>VLOOKUP($B244,'FIXTURES INPUT'!$A$4:$H$41,4,FALSE)</f>
        <v>45088</v>
      </c>
      <c r="F244" s="4" t="str">
        <f>VLOOKUP($B244,'FIXTURES INPUT'!$A$4:$H$41,6,FALSE)</f>
        <v>Gestingthorpe</v>
      </c>
      <c r="G244" s="13" t="str">
        <f>VLOOKUP($B244,'FIXTURES INPUT'!$A$4:$H$41,7,FALSE)</f>
        <v>Away</v>
      </c>
      <c r="H244" s="13" t="str">
        <f>VLOOKUP($B244,'FIXTURES INPUT'!$A$4:$H$41,8,FALSE)</f>
        <v>Standard</v>
      </c>
      <c r="I244" s="13">
        <f t="shared" si="34"/>
        <v>9</v>
      </c>
      <c r="J244" s="4" t="str">
        <f>VLOOKUP($I244,LISTS!$A$2:$B$39,2,FALSE)</f>
        <v>Dan Common</v>
      </c>
      <c r="K244" s="32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X244" s="13">
        <f>(IF($K244="No",0,VLOOKUP(X$3,LISTS!$M$2:$N$21,2,FALSE)*L244))*VLOOKUP($H244,LISTS!$G$2:$H$10,2,FALSE)</f>
        <v>0</v>
      </c>
      <c r="Y244" s="13">
        <f>(IF($K244="No",0,VLOOKUP(Y$3,LISTS!$M$2:$N$21,2,FALSE)*M244))*VLOOKUP($H244,LISTS!$G$2:$H$10,2,FALSE)</f>
        <v>0</v>
      </c>
      <c r="Z244" s="13">
        <f>(IF($K244="No",0,VLOOKUP(Z$3,LISTS!$M$2:$N$21,2,FALSE)*N244))*VLOOKUP($H244,LISTS!$G$2:$H$10,2,FALSE)</f>
        <v>0</v>
      </c>
      <c r="AA244" s="13">
        <f>(IF($K244="No",0,VLOOKUP(AA$3,LISTS!$M$2:$N$21,2,FALSE)*O244))*VLOOKUP($H244,LISTS!$G$2:$H$10,2,FALSE)</f>
        <v>0</v>
      </c>
      <c r="AB244" s="13">
        <f>(IF($K244="No",0,VLOOKUP(AB$3,LISTS!$M$2:$N$21,2,FALSE)*P244))*VLOOKUP($H244,LISTS!$G$2:$H$10,2,FALSE)</f>
        <v>0</v>
      </c>
      <c r="AC244" s="13">
        <f>(IF($K244="No",0,VLOOKUP(AC$3,LISTS!$M$2:$N$21,2,FALSE)*IF(Q244="YES",1,0)))*VLOOKUP($H244,LISTS!$G$2:$H$10,2,FALSE)</f>
        <v>0</v>
      </c>
      <c r="AD244" s="13">
        <f>(IF($K244="No",0,VLOOKUP(AD$3,LISTS!$M$2:$N$21,2,FALSE)*IF(R244="YES",1,0)))*VLOOKUP($H244,LISTS!$G$2:$H$10,2,FALSE)</f>
        <v>0</v>
      </c>
      <c r="AE244" s="13">
        <f>(IF($K244="No",0,VLOOKUP(AE$3,LISTS!$M$2:$N$21,2,FALSE)*IF(S244="YES",1,0)))*VLOOKUP($H244,LISTS!$G$2:$H$10,2,FALSE)</f>
        <v>0</v>
      </c>
      <c r="AF244" s="13">
        <f>(IF($K244="No",0,VLOOKUP(AF$3,LISTS!$M$2:$N$21,2,FALSE)*IF(T244="YES",1,0)))*VLOOKUP($H244,LISTS!$G$2:$H$10,2,FALSE)</f>
        <v>0</v>
      </c>
      <c r="AG244" s="13">
        <f>(IF($K244="No",0,VLOOKUP(AG$3,LISTS!$M$2:$N$21,2,FALSE)*IF(U244="YES",1,0)))*VLOOKUP($H244,LISTS!$G$2:$H$10,2,FALSE)</f>
        <v>0</v>
      </c>
      <c r="AH244" s="13">
        <f>(IF($K244="No",0,VLOOKUP(AH$3,LISTS!$M$2:$N$21,2,FALSE)*IF(V244="YES",1,0)))*VLOOKUP($H244,LISTS!$G$2:$H$10,2,FALSE)</f>
        <v>0</v>
      </c>
      <c r="AI244" s="29">
        <f t="shared" si="35"/>
        <v>0</v>
      </c>
    </row>
    <row r="245" spans="1:35" x14ac:dyDescent="0.25">
      <c r="A245" s="3">
        <f t="shared" si="32"/>
        <v>2023</v>
      </c>
      <c r="B245" s="11">
        <f t="shared" si="33"/>
        <v>9</v>
      </c>
      <c r="C245" s="11" t="str">
        <f>VLOOKUP($B245,'FIXTURES INPUT'!$A$4:$H$41,2,FALSE)</f>
        <v>Wk09</v>
      </c>
      <c r="D245" s="13" t="str">
        <f>VLOOKUP($B245,'FIXTURES INPUT'!$A$4:$H$41,3,FALSE)</f>
        <v>Sun</v>
      </c>
      <c r="E245" s="14">
        <f>VLOOKUP($B245,'FIXTURES INPUT'!$A$4:$H$41,4,FALSE)</f>
        <v>45088</v>
      </c>
      <c r="F245" s="4" t="str">
        <f>VLOOKUP($B245,'FIXTURES INPUT'!$A$4:$H$41,6,FALSE)</f>
        <v>Gestingthorpe</v>
      </c>
      <c r="G245" s="13" t="str">
        <f>VLOOKUP($B245,'FIXTURES INPUT'!$A$4:$H$41,7,FALSE)</f>
        <v>Away</v>
      </c>
      <c r="H245" s="13" t="str">
        <f>VLOOKUP($B245,'FIXTURES INPUT'!$A$4:$H$41,8,FALSE)</f>
        <v>Standard</v>
      </c>
      <c r="I245" s="13">
        <f t="shared" si="34"/>
        <v>10</v>
      </c>
      <c r="J245" s="4" t="str">
        <f>VLOOKUP($I245,LISTS!$A$2:$B$39,2,FALSE)</f>
        <v>Chown</v>
      </c>
      <c r="K245" s="32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X245" s="13">
        <f>(IF($K245="No",0,VLOOKUP(X$3,LISTS!$M$2:$N$21,2,FALSE)*L245))*VLOOKUP($H245,LISTS!$G$2:$H$10,2,FALSE)</f>
        <v>0</v>
      </c>
      <c r="Y245" s="13">
        <f>(IF($K245="No",0,VLOOKUP(Y$3,LISTS!$M$2:$N$21,2,FALSE)*M245))*VLOOKUP($H245,LISTS!$G$2:$H$10,2,FALSE)</f>
        <v>0</v>
      </c>
      <c r="Z245" s="13">
        <f>(IF($K245="No",0,VLOOKUP(Z$3,LISTS!$M$2:$N$21,2,FALSE)*N245))*VLOOKUP($H245,LISTS!$G$2:$H$10,2,FALSE)</f>
        <v>0</v>
      </c>
      <c r="AA245" s="13">
        <f>(IF($K245="No",0,VLOOKUP(AA$3,LISTS!$M$2:$N$21,2,FALSE)*O245))*VLOOKUP($H245,LISTS!$G$2:$H$10,2,FALSE)</f>
        <v>0</v>
      </c>
      <c r="AB245" s="13">
        <f>(IF($K245="No",0,VLOOKUP(AB$3,LISTS!$M$2:$N$21,2,FALSE)*P245))*VLOOKUP($H245,LISTS!$G$2:$H$10,2,FALSE)</f>
        <v>0</v>
      </c>
      <c r="AC245" s="13">
        <f>(IF($K245="No",0,VLOOKUP(AC$3,LISTS!$M$2:$N$21,2,FALSE)*IF(Q245="YES",1,0)))*VLOOKUP($H245,LISTS!$G$2:$H$10,2,FALSE)</f>
        <v>0</v>
      </c>
      <c r="AD245" s="13">
        <f>(IF($K245="No",0,VLOOKUP(AD$3,LISTS!$M$2:$N$21,2,FALSE)*IF(R245="YES",1,0)))*VLOOKUP($H245,LISTS!$G$2:$H$10,2,FALSE)</f>
        <v>0</v>
      </c>
      <c r="AE245" s="13">
        <f>(IF($K245="No",0,VLOOKUP(AE$3,LISTS!$M$2:$N$21,2,FALSE)*IF(S245="YES",1,0)))*VLOOKUP($H245,LISTS!$G$2:$H$10,2,FALSE)</f>
        <v>0</v>
      </c>
      <c r="AF245" s="13">
        <f>(IF($K245="No",0,VLOOKUP(AF$3,LISTS!$M$2:$N$21,2,FALSE)*IF(T245="YES",1,0)))*VLOOKUP($H245,LISTS!$G$2:$H$10,2,FALSE)</f>
        <v>0</v>
      </c>
      <c r="AG245" s="13">
        <f>(IF($K245="No",0,VLOOKUP(AG$3,LISTS!$M$2:$N$21,2,FALSE)*IF(U245="YES",1,0)))*VLOOKUP($H245,LISTS!$G$2:$H$10,2,FALSE)</f>
        <v>0</v>
      </c>
      <c r="AH245" s="13">
        <f>(IF($K245="No",0,VLOOKUP(AH$3,LISTS!$M$2:$N$21,2,FALSE)*IF(V245="YES",1,0)))*VLOOKUP($H245,LISTS!$G$2:$H$10,2,FALSE)</f>
        <v>0</v>
      </c>
      <c r="AI245" s="29">
        <f t="shared" si="35"/>
        <v>0</v>
      </c>
    </row>
    <row r="246" spans="1:35" x14ac:dyDescent="0.25">
      <c r="A246" s="3">
        <f t="shared" si="32"/>
        <v>2023</v>
      </c>
      <c r="B246" s="11">
        <f t="shared" si="33"/>
        <v>9</v>
      </c>
      <c r="C246" s="11" t="str">
        <f>VLOOKUP($B246,'FIXTURES INPUT'!$A$4:$H$41,2,FALSE)</f>
        <v>Wk09</v>
      </c>
      <c r="D246" s="13" t="str">
        <f>VLOOKUP($B246,'FIXTURES INPUT'!$A$4:$H$41,3,FALSE)</f>
        <v>Sun</v>
      </c>
      <c r="E246" s="14">
        <f>VLOOKUP($B246,'FIXTURES INPUT'!$A$4:$H$41,4,FALSE)</f>
        <v>45088</v>
      </c>
      <c r="F246" s="4" t="str">
        <f>VLOOKUP($B246,'FIXTURES INPUT'!$A$4:$H$41,6,FALSE)</f>
        <v>Gestingthorpe</v>
      </c>
      <c r="G246" s="13" t="str">
        <f>VLOOKUP($B246,'FIXTURES INPUT'!$A$4:$H$41,7,FALSE)</f>
        <v>Away</v>
      </c>
      <c r="H246" s="13" t="str">
        <f>VLOOKUP($B246,'FIXTURES INPUT'!$A$4:$H$41,8,FALSE)</f>
        <v>Standard</v>
      </c>
      <c r="I246" s="13">
        <f t="shared" si="34"/>
        <v>11</v>
      </c>
      <c r="J246" s="4" t="str">
        <f>VLOOKUP($I246,LISTS!$A$2:$B$39,2,FALSE)</f>
        <v>Minndo</v>
      </c>
      <c r="K246" s="32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X246" s="13">
        <f>(IF($K246="No",0,VLOOKUP(X$3,LISTS!$M$2:$N$21,2,FALSE)*L246))*VLOOKUP($H246,LISTS!$G$2:$H$10,2,FALSE)</f>
        <v>0</v>
      </c>
      <c r="Y246" s="13">
        <f>(IF($K246="No",0,VLOOKUP(Y$3,LISTS!$M$2:$N$21,2,FALSE)*M246))*VLOOKUP($H246,LISTS!$G$2:$H$10,2,FALSE)</f>
        <v>0</v>
      </c>
      <c r="Z246" s="13">
        <f>(IF($K246="No",0,VLOOKUP(Z$3,LISTS!$M$2:$N$21,2,FALSE)*N246))*VLOOKUP($H246,LISTS!$G$2:$H$10,2,FALSE)</f>
        <v>0</v>
      </c>
      <c r="AA246" s="13">
        <f>(IF($K246="No",0,VLOOKUP(AA$3,LISTS!$M$2:$N$21,2,FALSE)*O246))*VLOOKUP($H246,LISTS!$G$2:$H$10,2,FALSE)</f>
        <v>0</v>
      </c>
      <c r="AB246" s="13">
        <f>(IF($K246="No",0,VLOOKUP(AB$3,LISTS!$M$2:$N$21,2,FALSE)*P246))*VLOOKUP($H246,LISTS!$G$2:$H$10,2,FALSE)</f>
        <v>0</v>
      </c>
      <c r="AC246" s="13">
        <f>(IF($K246="No",0,VLOOKUP(AC$3,LISTS!$M$2:$N$21,2,FALSE)*IF(Q246="YES",1,0)))*VLOOKUP($H246,LISTS!$G$2:$H$10,2,FALSE)</f>
        <v>0</v>
      </c>
      <c r="AD246" s="13">
        <f>(IF($K246="No",0,VLOOKUP(AD$3,LISTS!$M$2:$N$21,2,FALSE)*IF(R246="YES",1,0)))*VLOOKUP($H246,LISTS!$G$2:$H$10,2,FALSE)</f>
        <v>0</v>
      </c>
      <c r="AE246" s="13">
        <f>(IF($K246="No",0,VLOOKUP(AE$3,LISTS!$M$2:$N$21,2,FALSE)*IF(S246="YES",1,0)))*VLOOKUP($H246,LISTS!$G$2:$H$10,2,FALSE)</f>
        <v>0</v>
      </c>
      <c r="AF246" s="13">
        <f>(IF($K246="No",0,VLOOKUP(AF$3,LISTS!$M$2:$N$21,2,FALSE)*IF(T246="YES",1,0)))*VLOOKUP($H246,LISTS!$G$2:$H$10,2,FALSE)</f>
        <v>0</v>
      </c>
      <c r="AG246" s="13">
        <f>(IF($K246="No",0,VLOOKUP(AG$3,LISTS!$M$2:$N$21,2,FALSE)*IF(U246="YES",1,0)))*VLOOKUP($H246,LISTS!$G$2:$H$10,2,FALSE)</f>
        <v>0</v>
      </c>
      <c r="AH246" s="13">
        <f>(IF($K246="No",0,VLOOKUP(AH$3,LISTS!$M$2:$N$21,2,FALSE)*IF(V246="YES",1,0)))*VLOOKUP($H246,LISTS!$G$2:$H$10,2,FALSE)</f>
        <v>0</v>
      </c>
      <c r="AI246" s="29">
        <f t="shared" si="35"/>
        <v>0</v>
      </c>
    </row>
    <row r="247" spans="1:35" x14ac:dyDescent="0.25">
      <c r="A247" s="3">
        <f t="shared" si="32"/>
        <v>2023</v>
      </c>
      <c r="B247" s="11">
        <f t="shared" si="33"/>
        <v>9</v>
      </c>
      <c r="C247" s="11" t="str">
        <f>VLOOKUP($B247,'FIXTURES INPUT'!$A$4:$H$41,2,FALSE)</f>
        <v>Wk09</v>
      </c>
      <c r="D247" s="13" t="str">
        <f>VLOOKUP($B247,'FIXTURES INPUT'!$A$4:$H$41,3,FALSE)</f>
        <v>Sun</v>
      </c>
      <c r="E247" s="14">
        <f>VLOOKUP($B247,'FIXTURES INPUT'!$A$4:$H$41,4,FALSE)</f>
        <v>45088</v>
      </c>
      <c r="F247" s="4" t="str">
        <f>VLOOKUP($B247,'FIXTURES INPUT'!$A$4:$H$41,6,FALSE)</f>
        <v>Gestingthorpe</v>
      </c>
      <c r="G247" s="13" t="str">
        <f>VLOOKUP($B247,'FIXTURES INPUT'!$A$4:$H$41,7,FALSE)</f>
        <v>Away</v>
      </c>
      <c r="H247" s="13" t="str">
        <f>VLOOKUP($B247,'FIXTURES INPUT'!$A$4:$H$41,8,FALSE)</f>
        <v>Standard</v>
      </c>
      <c r="I247" s="13">
        <f t="shared" si="34"/>
        <v>12</v>
      </c>
      <c r="J247" s="4" t="str">
        <f>VLOOKUP($I247,LISTS!$A$2:$B$39,2,FALSE)</f>
        <v>Bevan Gordon</v>
      </c>
      <c r="K247" s="32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X247" s="13">
        <f>(IF($K247="No",0,VLOOKUP(X$3,LISTS!$M$2:$N$21,2,FALSE)*L247))*VLOOKUP($H247,LISTS!$G$2:$H$10,2,FALSE)</f>
        <v>0</v>
      </c>
      <c r="Y247" s="13">
        <f>(IF($K247="No",0,VLOOKUP(Y$3,LISTS!$M$2:$N$21,2,FALSE)*M247))*VLOOKUP($H247,LISTS!$G$2:$H$10,2,FALSE)</f>
        <v>0</v>
      </c>
      <c r="Z247" s="13">
        <f>(IF($K247="No",0,VLOOKUP(Z$3,LISTS!$M$2:$N$21,2,FALSE)*N247))*VLOOKUP($H247,LISTS!$G$2:$H$10,2,FALSE)</f>
        <v>0</v>
      </c>
      <c r="AA247" s="13">
        <f>(IF($K247="No",0,VLOOKUP(AA$3,LISTS!$M$2:$N$21,2,FALSE)*O247))*VLOOKUP($H247,LISTS!$G$2:$H$10,2,FALSE)</f>
        <v>0</v>
      </c>
      <c r="AB247" s="13">
        <f>(IF($K247="No",0,VLOOKUP(AB$3,LISTS!$M$2:$N$21,2,FALSE)*P247))*VLOOKUP($H247,LISTS!$G$2:$H$10,2,FALSE)</f>
        <v>0</v>
      </c>
      <c r="AC247" s="13">
        <f>(IF($K247="No",0,VLOOKUP(AC$3,LISTS!$M$2:$N$21,2,FALSE)*IF(Q247="YES",1,0)))*VLOOKUP($H247,LISTS!$G$2:$H$10,2,FALSE)</f>
        <v>0</v>
      </c>
      <c r="AD247" s="13">
        <f>(IF($K247="No",0,VLOOKUP(AD$3,LISTS!$M$2:$N$21,2,FALSE)*IF(R247="YES",1,0)))*VLOOKUP($H247,LISTS!$G$2:$H$10,2,FALSE)</f>
        <v>0</v>
      </c>
      <c r="AE247" s="13">
        <f>(IF($K247="No",0,VLOOKUP(AE$3,LISTS!$M$2:$N$21,2,FALSE)*IF(S247="YES",1,0)))*VLOOKUP($H247,LISTS!$G$2:$H$10,2,FALSE)</f>
        <v>0</v>
      </c>
      <c r="AF247" s="13">
        <f>(IF($K247="No",0,VLOOKUP(AF$3,LISTS!$M$2:$N$21,2,FALSE)*IF(T247="YES",1,0)))*VLOOKUP($H247,LISTS!$G$2:$H$10,2,FALSE)</f>
        <v>0</v>
      </c>
      <c r="AG247" s="13">
        <f>(IF($K247="No",0,VLOOKUP(AG$3,LISTS!$M$2:$N$21,2,FALSE)*IF(U247="YES",1,0)))*VLOOKUP($H247,LISTS!$G$2:$H$10,2,FALSE)</f>
        <v>0</v>
      </c>
      <c r="AH247" s="13">
        <f>(IF($K247="No",0,VLOOKUP(AH$3,LISTS!$M$2:$N$21,2,FALSE)*IF(V247="YES",1,0)))*VLOOKUP($H247,LISTS!$G$2:$H$10,2,FALSE)</f>
        <v>0</v>
      </c>
      <c r="AI247" s="29">
        <f t="shared" si="35"/>
        <v>0</v>
      </c>
    </row>
    <row r="248" spans="1:35" x14ac:dyDescent="0.25">
      <c r="A248" s="3">
        <f t="shared" si="32"/>
        <v>2023</v>
      </c>
      <c r="B248" s="11">
        <f t="shared" si="33"/>
        <v>9</v>
      </c>
      <c r="C248" s="11" t="str">
        <f>VLOOKUP($B248,'FIXTURES INPUT'!$A$4:$H$41,2,FALSE)</f>
        <v>Wk09</v>
      </c>
      <c r="D248" s="13" t="str">
        <f>VLOOKUP($B248,'FIXTURES INPUT'!$A$4:$H$41,3,FALSE)</f>
        <v>Sun</v>
      </c>
      <c r="E248" s="14">
        <f>VLOOKUP($B248,'FIXTURES INPUT'!$A$4:$H$41,4,FALSE)</f>
        <v>45088</v>
      </c>
      <c r="F248" s="4" t="str">
        <f>VLOOKUP($B248,'FIXTURES INPUT'!$A$4:$H$41,6,FALSE)</f>
        <v>Gestingthorpe</v>
      </c>
      <c r="G248" s="13" t="str">
        <f>VLOOKUP($B248,'FIXTURES INPUT'!$A$4:$H$41,7,FALSE)</f>
        <v>Away</v>
      </c>
      <c r="H248" s="13" t="str">
        <f>VLOOKUP($B248,'FIXTURES INPUT'!$A$4:$H$41,8,FALSE)</f>
        <v>Standard</v>
      </c>
      <c r="I248" s="13">
        <f t="shared" si="34"/>
        <v>13</v>
      </c>
      <c r="J248" s="4" t="str">
        <f>VLOOKUP($I248,LISTS!$A$2:$B$39,2,FALSE)</f>
        <v>Harry Armour</v>
      </c>
      <c r="K248" s="32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X248" s="13">
        <f>(IF($K248="No",0,VLOOKUP(X$3,LISTS!$M$2:$N$21,2,FALSE)*L248))*VLOOKUP($H248,LISTS!$G$2:$H$10,2,FALSE)</f>
        <v>0</v>
      </c>
      <c r="Y248" s="13">
        <f>(IF($K248="No",0,VLOOKUP(Y$3,LISTS!$M$2:$N$21,2,FALSE)*M248))*VLOOKUP($H248,LISTS!$G$2:$H$10,2,FALSE)</f>
        <v>0</v>
      </c>
      <c r="Z248" s="13">
        <f>(IF($K248="No",0,VLOOKUP(Z$3,LISTS!$M$2:$N$21,2,FALSE)*N248))*VLOOKUP($H248,LISTS!$G$2:$H$10,2,FALSE)</f>
        <v>0</v>
      </c>
      <c r="AA248" s="13">
        <f>(IF($K248="No",0,VLOOKUP(AA$3,LISTS!$M$2:$N$21,2,FALSE)*O248))*VLOOKUP($H248,LISTS!$G$2:$H$10,2,FALSE)</f>
        <v>0</v>
      </c>
      <c r="AB248" s="13">
        <f>(IF($K248="No",0,VLOOKUP(AB$3,LISTS!$M$2:$N$21,2,FALSE)*P248))*VLOOKUP($H248,LISTS!$G$2:$H$10,2,FALSE)</f>
        <v>0</v>
      </c>
      <c r="AC248" s="13">
        <f>(IF($K248="No",0,VLOOKUP(AC$3,LISTS!$M$2:$N$21,2,FALSE)*IF(Q248="YES",1,0)))*VLOOKUP($H248,LISTS!$G$2:$H$10,2,FALSE)</f>
        <v>0</v>
      </c>
      <c r="AD248" s="13">
        <f>(IF($K248="No",0,VLOOKUP(AD$3,LISTS!$M$2:$N$21,2,FALSE)*IF(R248="YES",1,0)))*VLOOKUP($H248,LISTS!$G$2:$H$10,2,FALSE)</f>
        <v>0</v>
      </c>
      <c r="AE248" s="13">
        <f>(IF($K248="No",0,VLOOKUP(AE$3,LISTS!$M$2:$N$21,2,FALSE)*IF(S248="YES",1,0)))*VLOOKUP($H248,LISTS!$G$2:$H$10,2,FALSE)</f>
        <v>0</v>
      </c>
      <c r="AF248" s="13">
        <f>(IF($K248="No",0,VLOOKUP(AF$3,LISTS!$M$2:$N$21,2,FALSE)*IF(T248="YES",1,0)))*VLOOKUP($H248,LISTS!$G$2:$H$10,2,FALSE)</f>
        <v>0</v>
      </c>
      <c r="AG248" s="13">
        <f>(IF($K248="No",0,VLOOKUP(AG$3,LISTS!$M$2:$N$21,2,FALSE)*IF(U248="YES",1,0)))*VLOOKUP($H248,LISTS!$G$2:$H$10,2,FALSE)</f>
        <v>0</v>
      </c>
      <c r="AH248" s="13">
        <f>(IF($K248="No",0,VLOOKUP(AH$3,LISTS!$M$2:$N$21,2,FALSE)*IF(V248="YES",1,0)))*VLOOKUP($H248,LISTS!$G$2:$H$10,2,FALSE)</f>
        <v>0</v>
      </c>
      <c r="AI248" s="29">
        <f t="shared" si="35"/>
        <v>0</v>
      </c>
    </row>
    <row r="249" spans="1:35" x14ac:dyDescent="0.25">
      <c r="A249" s="3">
        <f t="shared" si="32"/>
        <v>2023</v>
      </c>
      <c r="B249" s="11">
        <f t="shared" si="33"/>
        <v>9</v>
      </c>
      <c r="C249" s="11" t="str">
        <f>VLOOKUP($B249,'FIXTURES INPUT'!$A$4:$H$41,2,FALSE)</f>
        <v>Wk09</v>
      </c>
      <c r="D249" s="13" t="str">
        <f>VLOOKUP($B249,'FIXTURES INPUT'!$A$4:$H$41,3,FALSE)</f>
        <v>Sun</v>
      </c>
      <c r="E249" s="14">
        <f>VLOOKUP($B249,'FIXTURES INPUT'!$A$4:$H$41,4,FALSE)</f>
        <v>45088</v>
      </c>
      <c r="F249" s="4" t="str">
        <f>VLOOKUP($B249,'FIXTURES INPUT'!$A$4:$H$41,6,FALSE)</f>
        <v>Gestingthorpe</v>
      </c>
      <c r="G249" s="13" t="str">
        <f>VLOOKUP($B249,'FIXTURES INPUT'!$A$4:$H$41,7,FALSE)</f>
        <v>Away</v>
      </c>
      <c r="H249" s="13" t="str">
        <f>VLOOKUP($B249,'FIXTURES INPUT'!$A$4:$H$41,8,FALSE)</f>
        <v>Standard</v>
      </c>
      <c r="I249" s="13">
        <f t="shared" si="34"/>
        <v>14</v>
      </c>
      <c r="J249" s="4" t="str">
        <f>VLOOKUP($I249,LISTS!$A$2:$B$39,2,FALSE)</f>
        <v>KP</v>
      </c>
      <c r="K249" s="32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X249" s="13">
        <f>(IF($K249="No",0,VLOOKUP(X$3,LISTS!$M$2:$N$21,2,FALSE)*L249))*VLOOKUP($H249,LISTS!$G$2:$H$10,2,FALSE)</f>
        <v>0</v>
      </c>
      <c r="Y249" s="13">
        <f>(IF($K249="No",0,VLOOKUP(Y$3,LISTS!$M$2:$N$21,2,FALSE)*M249))*VLOOKUP($H249,LISTS!$G$2:$H$10,2,FALSE)</f>
        <v>0</v>
      </c>
      <c r="Z249" s="13">
        <f>(IF($K249="No",0,VLOOKUP(Z$3,LISTS!$M$2:$N$21,2,FALSE)*N249))*VLOOKUP($H249,LISTS!$G$2:$H$10,2,FALSE)</f>
        <v>0</v>
      </c>
      <c r="AA249" s="13">
        <f>(IF($K249="No",0,VLOOKUP(AA$3,LISTS!$M$2:$N$21,2,FALSE)*O249))*VLOOKUP($H249,LISTS!$G$2:$H$10,2,FALSE)</f>
        <v>0</v>
      </c>
      <c r="AB249" s="13">
        <f>(IF($K249="No",0,VLOOKUP(AB$3,LISTS!$M$2:$N$21,2,FALSE)*P249))*VLOOKUP($H249,LISTS!$G$2:$H$10,2,FALSE)</f>
        <v>0</v>
      </c>
      <c r="AC249" s="13">
        <f>(IF($K249="No",0,VLOOKUP(AC$3,LISTS!$M$2:$N$21,2,FALSE)*IF(Q249="YES",1,0)))*VLOOKUP($H249,LISTS!$G$2:$H$10,2,FALSE)</f>
        <v>0</v>
      </c>
      <c r="AD249" s="13">
        <f>(IF($K249="No",0,VLOOKUP(AD$3,LISTS!$M$2:$N$21,2,FALSE)*IF(R249="YES",1,0)))*VLOOKUP($H249,LISTS!$G$2:$H$10,2,FALSE)</f>
        <v>0</v>
      </c>
      <c r="AE249" s="13">
        <f>(IF($K249="No",0,VLOOKUP(AE$3,LISTS!$M$2:$N$21,2,FALSE)*IF(S249="YES",1,0)))*VLOOKUP($H249,LISTS!$G$2:$H$10,2,FALSE)</f>
        <v>0</v>
      </c>
      <c r="AF249" s="13">
        <f>(IF($K249="No",0,VLOOKUP(AF$3,LISTS!$M$2:$N$21,2,FALSE)*IF(T249="YES",1,0)))*VLOOKUP($H249,LISTS!$G$2:$H$10,2,FALSE)</f>
        <v>0</v>
      </c>
      <c r="AG249" s="13">
        <f>(IF($K249="No",0,VLOOKUP(AG$3,LISTS!$M$2:$N$21,2,FALSE)*IF(U249="YES",1,0)))*VLOOKUP($H249,LISTS!$G$2:$H$10,2,FALSE)</f>
        <v>0</v>
      </c>
      <c r="AH249" s="13">
        <f>(IF($K249="No",0,VLOOKUP(AH$3,LISTS!$M$2:$N$21,2,FALSE)*IF(V249="YES",1,0)))*VLOOKUP($H249,LISTS!$G$2:$H$10,2,FALSE)</f>
        <v>0</v>
      </c>
      <c r="AI249" s="29">
        <f t="shared" si="35"/>
        <v>0</v>
      </c>
    </row>
    <row r="250" spans="1:35" x14ac:dyDescent="0.25">
      <c r="A250" s="3">
        <f t="shared" si="32"/>
        <v>2023</v>
      </c>
      <c r="B250" s="11">
        <f t="shared" si="33"/>
        <v>9</v>
      </c>
      <c r="C250" s="11" t="str">
        <f>VLOOKUP($B250,'FIXTURES INPUT'!$A$4:$H$41,2,FALSE)</f>
        <v>Wk09</v>
      </c>
      <c r="D250" s="13" t="str">
        <f>VLOOKUP($B250,'FIXTURES INPUT'!$A$4:$H$41,3,FALSE)</f>
        <v>Sun</v>
      </c>
      <c r="E250" s="14">
        <f>VLOOKUP($B250,'FIXTURES INPUT'!$A$4:$H$41,4,FALSE)</f>
        <v>45088</v>
      </c>
      <c r="F250" s="4" t="str">
        <f>VLOOKUP($B250,'FIXTURES INPUT'!$A$4:$H$41,6,FALSE)</f>
        <v>Gestingthorpe</v>
      </c>
      <c r="G250" s="13" t="str">
        <f>VLOOKUP($B250,'FIXTURES INPUT'!$A$4:$H$41,7,FALSE)</f>
        <v>Away</v>
      </c>
      <c r="H250" s="13" t="str">
        <f>VLOOKUP($B250,'FIXTURES INPUT'!$A$4:$H$41,8,FALSE)</f>
        <v>Standard</v>
      </c>
      <c r="I250" s="13">
        <f t="shared" si="34"/>
        <v>15</v>
      </c>
      <c r="J250" s="4" t="str">
        <f>VLOOKUP($I250,LISTS!$A$2:$B$39,2,FALSE)</f>
        <v>Will Stacey</v>
      </c>
      <c r="K250" s="32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X250" s="13">
        <f>(IF($K250="No",0,VLOOKUP(X$3,LISTS!$M$2:$N$21,2,FALSE)*L250))*VLOOKUP($H250,LISTS!$G$2:$H$10,2,FALSE)</f>
        <v>0</v>
      </c>
      <c r="Y250" s="13">
        <f>(IF($K250="No",0,VLOOKUP(Y$3,LISTS!$M$2:$N$21,2,FALSE)*M250))*VLOOKUP($H250,LISTS!$G$2:$H$10,2,FALSE)</f>
        <v>0</v>
      </c>
      <c r="Z250" s="13">
        <f>(IF($K250="No",0,VLOOKUP(Z$3,LISTS!$M$2:$N$21,2,FALSE)*N250))*VLOOKUP($H250,LISTS!$G$2:$H$10,2,FALSE)</f>
        <v>0</v>
      </c>
      <c r="AA250" s="13">
        <f>(IF($K250="No",0,VLOOKUP(AA$3,LISTS!$M$2:$N$21,2,FALSE)*O250))*VLOOKUP($H250,LISTS!$G$2:$H$10,2,FALSE)</f>
        <v>0</v>
      </c>
      <c r="AB250" s="13">
        <f>(IF($K250="No",0,VLOOKUP(AB$3,LISTS!$M$2:$N$21,2,FALSE)*P250))*VLOOKUP($H250,LISTS!$G$2:$H$10,2,FALSE)</f>
        <v>0</v>
      </c>
      <c r="AC250" s="13">
        <f>(IF($K250="No",0,VLOOKUP(AC$3,LISTS!$M$2:$N$21,2,FALSE)*IF(Q250="YES",1,0)))*VLOOKUP($H250,LISTS!$G$2:$H$10,2,FALSE)</f>
        <v>0</v>
      </c>
      <c r="AD250" s="13">
        <f>(IF($K250="No",0,VLOOKUP(AD$3,LISTS!$M$2:$N$21,2,FALSE)*IF(R250="YES",1,0)))*VLOOKUP($H250,LISTS!$G$2:$H$10,2,FALSE)</f>
        <v>0</v>
      </c>
      <c r="AE250" s="13">
        <f>(IF($K250="No",0,VLOOKUP(AE$3,LISTS!$M$2:$N$21,2,FALSE)*IF(S250="YES",1,0)))*VLOOKUP($H250,LISTS!$G$2:$H$10,2,FALSE)</f>
        <v>0</v>
      </c>
      <c r="AF250" s="13">
        <f>(IF($K250="No",0,VLOOKUP(AF$3,LISTS!$M$2:$N$21,2,FALSE)*IF(T250="YES",1,0)))*VLOOKUP($H250,LISTS!$G$2:$H$10,2,FALSE)</f>
        <v>0</v>
      </c>
      <c r="AG250" s="13">
        <f>(IF($K250="No",0,VLOOKUP(AG$3,LISTS!$M$2:$N$21,2,FALSE)*IF(U250="YES",1,0)))*VLOOKUP($H250,LISTS!$G$2:$H$10,2,FALSE)</f>
        <v>0</v>
      </c>
      <c r="AH250" s="13">
        <f>(IF($K250="No",0,VLOOKUP(AH$3,LISTS!$M$2:$N$21,2,FALSE)*IF(V250="YES",1,0)))*VLOOKUP($H250,LISTS!$G$2:$H$10,2,FALSE)</f>
        <v>0</v>
      </c>
      <c r="AI250" s="29">
        <f t="shared" si="35"/>
        <v>0</v>
      </c>
    </row>
    <row r="251" spans="1:35" x14ac:dyDescent="0.25">
      <c r="A251" s="3">
        <f t="shared" si="32"/>
        <v>2023</v>
      </c>
      <c r="B251" s="11">
        <f t="shared" si="33"/>
        <v>9</v>
      </c>
      <c r="C251" s="11" t="str">
        <f>VLOOKUP($B251,'FIXTURES INPUT'!$A$4:$H$41,2,FALSE)</f>
        <v>Wk09</v>
      </c>
      <c r="D251" s="13" t="str">
        <f>VLOOKUP($B251,'FIXTURES INPUT'!$A$4:$H$41,3,FALSE)</f>
        <v>Sun</v>
      </c>
      <c r="E251" s="14">
        <f>VLOOKUP($B251,'FIXTURES INPUT'!$A$4:$H$41,4,FALSE)</f>
        <v>45088</v>
      </c>
      <c r="F251" s="4" t="str">
        <f>VLOOKUP($B251,'FIXTURES INPUT'!$A$4:$H$41,6,FALSE)</f>
        <v>Gestingthorpe</v>
      </c>
      <c r="G251" s="13" t="str">
        <f>VLOOKUP($B251,'FIXTURES INPUT'!$A$4:$H$41,7,FALSE)</f>
        <v>Away</v>
      </c>
      <c r="H251" s="13" t="str">
        <f>VLOOKUP($B251,'FIXTURES INPUT'!$A$4:$H$41,8,FALSE)</f>
        <v>Standard</v>
      </c>
      <c r="I251" s="13">
        <f t="shared" si="34"/>
        <v>16</v>
      </c>
      <c r="J251" s="4" t="str">
        <f>VLOOKUP($I251,LISTS!$A$2:$B$39,2,FALSE)</f>
        <v>Barry</v>
      </c>
      <c r="K251" s="32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X251" s="13">
        <f>(IF($K251="No",0,VLOOKUP(X$3,LISTS!$M$2:$N$21,2,FALSE)*L251))*VLOOKUP($H251,LISTS!$G$2:$H$10,2,FALSE)</f>
        <v>0</v>
      </c>
      <c r="Y251" s="13">
        <f>(IF($K251="No",0,VLOOKUP(Y$3,LISTS!$M$2:$N$21,2,FALSE)*M251))*VLOOKUP($H251,LISTS!$G$2:$H$10,2,FALSE)</f>
        <v>0</v>
      </c>
      <c r="Z251" s="13">
        <f>(IF($K251="No",0,VLOOKUP(Z$3,LISTS!$M$2:$N$21,2,FALSE)*N251))*VLOOKUP($H251,LISTS!$G$2:$H$10,2,FALSE)</f>
        <v>0</v>
      </c>
      <c r="AA251" s="13">
        <f>(IF($K251="No",0,VLOOKUP(AA$3,LISTS!$M$2:$N$21,2,FALSE)*O251))*VLOOKUP($H251,LISTS!$G$2:$H$10,2,FALSE)</f>
        <v>0</v>
      </c>
      <c r="AB251" s="13">
        <f>(IF($K251="No",0,VLOOKUP(AB$3,LISTS!$M$2:$N$21,2,FALSE)*P251))*VLOOKUP($H251,LISTS!$G$2:$H$10,2,FALSE)</f>
        <v>0</v>
      </c>
      <c r="AC251" s="13">
        <f>(IF($K251="No",0,VLOOKUP(AC$3,LISTS!$M$2:$N$21,2,FALSE)*IF(Q251="YES",1,0)))*VLOOKUP($H251,LISTS!$G$2:$H$10,2,FALSE)</f>
        <v>0</v>
      </c>
      <c r="AD251" s="13">
        <f>(IF($K251="No",0,VLOOKUP(AD$3,LISTS!$M$2:$N$21,2,FALSE)*IF(R251="YES",1,0)))*VLOOKUP($H251,LISTS!$G$2:$H$10,2,FALSE)</f>
        <v>0</v>
      </c>
      <c r="AE251" s="13">
        <f>(IF($K251="No",0,VLOOKUP(AE$3,LISTS!$M$2:$N$21,2,FALSE)*IF(S251="YES",1,0)))*VLOOKUP($H251,LISTS!$G$2:$H$10,2,FALSE)</f>
        <v>0</v>
      </c>
      <c r="AF251" s="13">
        <f>(IF($K251="No",0,VLOOKUP(AF$3,LISTS!$M$2:$N$21,2,FALSE)*IF(T251="YES",1,0)))*VLOOKUP($H251,LISTS!$G$2:$H$10,2,FALSE)</f>
        <v>0</v>
      </c>
      <c r="AG251" s="13">
        <f>(IF($K251="No",0,VLOOKUP(AG$3,LISTS!$M$2:$N$21,2,FALSE)*IF(U251="YES",1,0)))*VLOOKUP($H251,LISTS!$G$2:$H$10,2,FALSE)</f>
        <v>0</v>
      </c>
      <c r="AH251" s="13">
        <f>(IF($K251="No",0,VLOOKUP(AH$3,LISTS!$M$2:$N$21,2,FALSE)*IF(V251="YES",1,0)))*VLOOKUP($H251,LISTS!$G$2:$H$10,2,FALSE)</f>
        <v>0</v>
      </c>
      <c r="AI251" s="29">
        <f t="shared" si="35"/>
        <v>0</v>
      </c>
    </row>
    <row r="252" spans="1:35" x14ac:dyDescent="0.25">
      <c r="A252" s="3">
        <f t="shared" si="32"/>
        <v>2023</v>
      </c>
      <c r="B252" s="11">
        <f t="shared" si="33"/>
        <v>9</v>
      </c>
      <c r="C252" s="11" t="str">
        <f>VLOOKUP($B252,'FIXTURES INPUT'!$A$4:$H$41,2,FALSE)</f>
        <v>Wk09</v>
      </c>
      <c r="D252" s="13" t="str">
        <f>VLOOKUP($B252,'FIXTURES INPUT'!$A$4:$H$41,3,FALSE)</f>
        <v>Sun</v>
      </c>
      <c r="E252" s="14">
        <f>VLOOKUP($B252,'FIXTURES INPUT'!$A$4:$H$41,4,FALSE)</f>
        <v>45088</v>
      </c>
      <c r="F252" s="4" t="str">
        <f>VLOOKUP($B252,'FIXTURES INPUT'!$A$4:$H$41,6,FALSE)</f>
        <v>Gestingthorpe</v>
      </c>
      <c r="G252" s="13" t="str">
        <f>VLOOKUP($B252,'FIXTURES INPUT'!$A$4:$H$41,7,FALSE)</f>
        <v>Away</v>
      </c>
      <c r="H252" s="13" t="str">
        <f>VLOOKUP($B252,'FIXTURES INPUT'!$A$4:$H$41,8,FALSE)</f>
        <v>Standard</v>
      </c>
      <c r="I252" s="13">
        <f t="shared" si="34"/>
        <v>17</v>
      </c>
      <c r="J252" s="4" t="str">
        <f>VLOOKUP($I252,LISTS!$A$2:$B$39,2,FALSE)</f>
        <v>Rob Sherriff</v>
      </c>
      <c r="K252" s="32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X252" s="13">
        <f>(IF($K252="No",0,VLOOKUP(X$3,LISTS!$M$2:$N$21,2,FALSE)*L252))*VLOOKUP($H252,LISTS!$G$2:$H$10,2,FALSE)</f>
        <v>0</v>
      </c>
      <c r="Y252" s="13">
        <f>(IF($K252="No",0,VLOOKUP(Y$3,LISTS!$M$2:$N$21,2,FALSE)*M252))*VLOOKUP($H252,LISTS!$G$2:$H$10,2,FALSE)</f>
        <v>0</v>
      </c>
      <c r="Z252" s="13">
        <f>(IF($K252="No",0,VLOOKUP(Z$3,LISTS!$M$2:$N$21,2,FALSE)*N252))*VLOOKUP($H252,LISTS!$G$2:$H$10,2,FALSE)</f>
        <v>0</v>
      </c>
      <c r="AA252" s="13">
        <f>(IF($K252="No",0,VLOOKUP(AA$3,LISTS!$M$2:$N$21,2,FALSE)*O252))*VLOOKUP($H252,LISTS!$G$2:$H$10,2,FALSE)</f>
        <v>0</v>
      </c>
      <c r="AB252" s="13">
        <f>(IF($K252="No",0,VLOOKUP(AB$3,LISTS!$M$2:$N$21,2,FALSE)*P252))*VLOOKUP($H252,LISTS!$G$2:$H$10,2,FALSE)</f>
        <v>0</v>
      </c>
      <c r="AC252" s="13">
        <f>(IF($K252="No",0,VLOOKUP(AC$3,LISTS!$M$2:$N$21,2,FALSE)*IF(Q252="YES",1,0)))*VLOOKUP($H252,LISTS!$G$2:$H$10,2,FALSE)</f>
        <v>0</v>
      </c>
      <c r="AD252" s="13">
        <f>(IF($K252="No",0,VLOOKUP(AD$3,LISTS!$M$2:$N$21,2,FALSE)*IF(R252="YES",1,0)))*VLOOKUP($H252,LISTS!$G$2:$H$10,2,FALSE)</f>
        <v>0</v>
      </c>
      <c r="AE252" s="13">
        <f>(IF($K252="No",0,VLOOKUP(AE$3,LISTS!$M$2:$N$21,2,FALSE)*IF(S252="YES",1,0)))*VLOOKUP($H252,LISTS!$G$2:$H$10,2,FALSE)</f>
        <v>0</v>
      </c>
      <c r="AF252" s="13">
        <f>(IF($K252="No",0,VLOOKUP(AF$3,LISTS!$M$2:$N$21,2,FALSE)*IF(T252="YES",1,0)))*VLOOKUP($H252,LISTS!$G$2:$H$10,2,FALSE)</f>
        <v>0</v>
      </c>
      <c r="AG252" s="13">
        <f>(IF($K252="No",0,VLOOKUP(AG$3,LISTS!$M$2:$N$21,2,FALSE)*IF(U252="YES",1,0)))*VLOOKUP($H252,LISTS!$G$2:$H$10,2,FALSE)</f>
        <v>0</v>
      </c>
      <c r="AH252" s="13">
        <f>(IF($K252="No",0,VLOOKUP(AH$3,LISTS!$M$2:$N$21,2,FALSE)*IF(V252="YES",1,0)))*VLOOKUP($H252,LISTS!$G$2:$H$10,2,FALSE)</f>
        <v>0</v>
      </c>
      <c r="AI252" s="29">
        <f t="shared" si="35"/>
        <v>0</v>
      </c>
    </row>
    <row r="253" spans="1:35" x14ac:dyDescent="0.25">
      <c r="A253" s="3">
        <f t="shared" si="32"/>
        <v>2023</v>
      </c>
      <c r="B253" s="11">
        <f t="shared" si="33"/>
        <v>9</v>
      </c>
      <c r="C253" s="11" t="str">
        <f>VLOOKUP($B253,'FIXTURES INPUT'!$A$4:$H$41,2,FALSE)</f>
        <v>Wk09</v>
      </c>
      <c r="D253" s="13" t="str">
        <f>VLOOKUP($B253,'FIXTURES INPUT'!$A$4:$H$41,3,FALSE)</f>
        <v>Sun</v>
      </c>
      <c r="E253" s="14">
        <f>VLOOKUP($B253,'FIXTURES INPUT'!$A$4:$H$41,4,FALSE)</f>
        <v>45088</v>
      </c>
      <c r="F253" s="4" t="str">
        <f>VLOOKUP($B253,'FIXTURES INPUT'!$A$4:$H$41,6,FALSE)</f>
        <v>Gestingthorpe</v>
      </c>
      <c r="G253" s="13" t="str">
        <f>VLOOKUP($B253,'FIXTURES INPUT'!$A$4:$H$41,7,FALSE)</f>
        <v>Away</v>
      </c>
      <c r="H253" s="13" t="str">
        <f>VLOOKUP($B253,'FIXTURES INPUT'!$A$4:$H$41,8,FALSE)</f>
        <v>Standard</v>
      </c>
      <c r="I253" s="13">
        <f t="shared" si="34"/>
        <v>18</v>
      </c>
      <c r="J253" s="4" t="str">
        <f>VLOOKUP($I253,LISTS!$A$2:$B$39,2,FALSE)</f>
        <v>Gary Chenery</v>
      </c>
      <c r="K253" s="32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X253" s="13">
        <f>(IF($K253="No",0,VLOOKUP(X$3,LISTS!$M$2:$N$21,2,FALSE)*L253))*VLOOKUP($H253,LISTS!$G$2:$H$10,2,FALSE)</f>
        <v>0</v>
      </c>
      <c r="Y253" s="13">
        <f>(IF($K253="No",0,VLOOKUP(Y$3,LISTS!$M$2:$N$21,2,FALSE)*M253))*VLOOKUP($H253,LISTS!$G$2:$H$10,2,FALSE)</f>
        <v>0</v>
      </c>
      <c r="Z253" s="13">
        <f>(IF($K253="No",0,VLOOKUP(Z$3,LISTS!$M$2:$N$21,2,FALSE)*N253))*VLOOKUP($H253,LISTS!$G$2:$H$10,2,FALSE)</f>
        <v>0</v>
      </c>
      <c r="AA253" s="13">
        <f>(IF($K253="No",0,VLOOKUP(AA$3,LISTS!$M$2:$N$21,2,FALSE)*O253))*VLOOKUP($H253,LISTS!$G$2:$H$10,2,FALSE)</f>
        <v>0</v>
      </c>
      <c r="AB253" s="13">
        <f>(IF($K253="No",0,VLOOKUP(AB$3,LISTS!$M$2:$N$21,2,FALSE)*P253))*VLOOKUP($H253,LISTS!$G$2:$H$10,2,FALSE)</f>
        <v>0</v>
      </c>
      <c r="AC253" s="13">
        <f>(IF($K253="No",0,VLOOKUP(AC$3,LISTS!$M$2:$N$21,2,FALSE)*IF(Q253="YES",1,0)))*VLOOKUP($H253,LISTS!$G$2:$H$10,2,FALSE)</f>
        <v>0</v>
      </c>
      <c r="AD253" s="13">
        <f>(IF($K253="No",0,VLOOKUP(AD$3,LISTS!$M$2:$N$21,2,FALSE)*IF(R253="YES",1,0)))*VLOOKUP($H253,LISTS!$G$2:$H$10,2,FALSE)</f>
        <v>0</v>
      </c>
      <c r="AE253" s="13">
        <f>(IF($K253="No",0,VLOOKUP(AE$3,LISTS!$M$2:$N$21,2,FALSE)*IF(S253="YES",1,0)))*VLOOKUP($H253,LISTS!$G$2:$H$10,2,FALSE)</f>
        <v>0</v>
      </c>
      <c r="AF253" s="13">
        <f>(IF($K253="No",0,VLOOKUP(AF$3,LISTS!$M$2:$N$21,2,FALSE)*IF(T253="YES",1,0)))*VLOOKUP($H253,LISTS!$G$2:$H$10,2,FALSE)</f>
        <v>0</v>
      </c>
      <c r="AG253" s="13">
        <f>(IF($K253="No",0,VLOOKUP(AG$3,LISTS!$M$2:$N$21,2,FALSE)*IF(U253="YES",1,0)))*VLOOKUP($H253,LISTS!$G$2:$H$10,2,FALSE)</f>
        <v>0</v>
      </c>
      <c r="AH253" s="13">
        <f>(IF($K253="No",0,VLOOKUP(AH$3,LISTS!$M$2:$N$21,2,FALSE)*IF(V253="YES",1,0)))*VLOOKUP($H253,LISTS!$G$2:$H$10,2,FALSE)</f>
        <v>0</v>
      </c>
      <c r="AI253" s="29">
        <f t="shared" si="35"/>
        <v>0</v>
      </c>
    </row>
    <row r="254" spans="1:35" x14ac:dyDescent="0.25">
      <c r="A254" s="3">
        <f t="shared" si="32"/>
        <v>2023</v>
      </c>
      <c r="B254" s="11">
        <f t="shared" si="33"/>
        <v>9</v>
      </c>
      <c r="C254" s="11" t="str">
        <f>VLOOKUP($B254,'FIXTURES INPUT'!$A$4:$H$41,2,FALSE)</f>
        <v>Wk09</v>
      </c>
      <c r="D254" s="13" t="str">
        <f>VLOOKUP($B254,'FIXTURES INPUT'!$A$4:$H$41,3,FALSE)</f>
        <v>Sun</v>
      </c>
      <c r="E254" s="14">
        <f>VLOOKUP($B254,'FIXTURES INPUT'!$A$4:$H$41,4,FALSE)</f>
        <v>45088</v>
      </c>
      <c r="F254" s="4" t="str">
        <f>VLOOKUP($B254,'FIXTURES INPUT'!$A$4:$H$41,6,FALSE)</f>
        <v>Gestingthorpe</v>
      </c>
      <c r="G254" s="13" t="str">
        <f>VLOOKUP($B254,'FIXTURES INPUT'!$A$4:$H$41,7,FALSE)</f>
        <v>Away</v>
      </c>
      <c r="H254" s="13" t="str">
        <f>VLOOKUP($B254,'FIXTURES INPUT'!$A$4:$H$41,8,FALSE)</f>
        <v>Standard</v>
      </c>
      <c r="I254" s="13">
        <f t="shared" si="34"/>
        <v>19</v>
      </c>
      <c r="J254" s="4" t="str">
        <f>VLOOKUP($I254,LISTS!$A$2:$B$39,2,FALSE)</f>
        <v>Jack Cousins</v>
      </c>
      <c r="K254" s="32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X254" s="13">
        <f>(IF($K254="No",0,VLOOKUP(X$3,LISTS!$M$2:$N$21,2,FALSE)*L254))*VLOOKUP($H254,LISTS!$G$2:$H$10,2,FALSE)</f>
        <v>0</v>
      </c>
      <c r="Y254" s="13">
        <f>(IF($K254="No",0,VLOOKUP(Y$3,LISTS!$M$2:$N$21,2,FALSE)*M254))*VLOOKUP($H254,LISTS!$G$2:$H$10,2,FALSE)</f>
        <v>0</v>
      </c>
      <c r="Z254" s="13">
        <f>(IF($K254="No",0,VLOOKUP(Z$3,LISTS!$M$2:$N$21,2,FALSE)*N254))*VLOOKUP($H254,LISTS!$G$2:$H$10,2,FALSE)</f>
        <v>0</v>
      </c>
      <c r="AA254" s="13">
        <f>(IF($K254="No",0,VLOOKUP(AA$3,LISTS!$M$2:$N$21,2,FALSE)*O254))*VLOOKUP($H254,LISTS!$G$2:$H$10,2,FALSE)</f>
        <v>0</v>
      </c>
      <c r="AB254" s="13">
        <f>(IF($K254="No",0,VLOOKUP(AB$3,LISTS!$M$2:$N$21,2,FALSE)*P254))*VLOOKUP($H254,LISTS!$G$2:$H$10,2,FALSE)</f>
        <v>0</v>
      </c>
      <c r="AC254" s="13">
        <f>(IF($K254="No",0,VLOOKUP(AC$3,LISTS!$M$2:$N$21,2,FALSE)*IF(Q254="YES",1,0)))*VLOOKUP($H254,LISTS!$G$2:$H$10,2,FALSE)</f>
        <v>0</v>
      </c>
      <c r="AD254" s="13">
        <f>(IF($K254="No",0,VLOOKUP(AD$3,LISTS!$M$2:$N$21,2,FALSE)*IF(R254="YES",1,0)))*VLOOKUP($H254,LISTS!$G$2:$H$10,2,FALSE)</f>
        <v>0</v>
      </c>
      <c r="AE254" s="13">
        <f>(IF($K254="No",0,VLOOKUP(AE$3,LISTS!$M$2:$N$21,2,FALSE)*IF(S254="YES",1,0)))*VLOOKUP($H254,LISTS!$G$2:$H$10,2,FALSE)</f>
        <v>0</v>
      </c>
      <c r="AF254" s="13">
        <f>(IF($K254="No",0,VLOOKUP(AF$3,LISTS!$M$2:$N$21,2,FALSE)*IF(T254="YES",1,0)))*VLOOKUP($H254,LISTS!$G$2:$H$10,2,FALSE)</f>
        <v>0</v>
      </c>
      <c r="AG254" s="13">
        <f>(IF($K254="No",0,VLOOKUP(AG$3,LISTS!$M$2:$N$21,2,FALSE)*IF(U254="YES",1,0)))*VLOOKUP($H254,LISTS!$G$2:$H$10,2,FALSE)</f>
        <v>0</v>
      </c>
      <c r="AH254" s="13">
        <f>(IF($K254="No",0,VLOOKUP(AH$3,LISTS!$M$2:$N$21,2,FALSE)*IF(V254="YES",1,0)))*VLOOKUP($H254,LISTS!$G$2:$H$10,2,FALSE)</f>
        <v>0</v>
      </c>
      <c r="AI254" s="29">
        <f t="shared" si="35"/>
        <v>0</v>
      </c>
    </row>
    <row r="255" spans="1:35" x14ac:dyDescent="0.25">
      <c r="A255" s="3">
        <f t="shared" ref="A255:A318" si="44">$A$4</f>
        <v>2023</v>
      </c>
      <c r="B255" s="11">
        <f t="shared" ref="B255:B318" si="45">B254</f>
        <v>9</v>
      </c>
      <c r="C255" s="11" t="str">
        <f>VLOOKUP($B255,'FIXTURES INPUT'!$A$4:$H$41,2,FALSE)</f>
        <v>Wk09</v>
      </c>
      <c r="D255" s="13" t="str">
        <f>VLOOKUP($B255,'FIXTURES INPUT'!$A$4:$H$41,3,FALSE)</f>
        <v>Sun</v>
      </c>
      <c r="E255" s="14">
        <f>VLOOKUP($B255,'FIXTURES INPUT'!$A$4:$H$41,4,FALSE)</f>
        <v>45088</v>
      </c>
      <c r="F255" s="4" t="str">
        <f>VLOOKUP($B255,'FIXTURES INPUT'!$A$4:$H$41,6,FALSE)</f>
        <v>Gestingthorpe</v>
      </c>
      <c r="G255" s="13" t="str">
        <f>VLOOKUP($B255,'FIXTURES INPUT'!$A$4:$H$41,7,FALSE)</f>
        <v>Away</v>
      </c>
      <c r="H255" s="13" t="str">
        <f>VLOOKUP($B255,'FIXTURES INPUT'!$A$4:$H$41,8,FALSE)</f>
        <v>Standard</v>
      </c>
      <c r="I255" s="13">
        <f t="shared" si="34"/>
        <v>20</v>
      </c>
      <c r="J255" s="5" t="str">
        <f>VLOOKUP($I255,LISTS!$A$2:$B$39,2,FALSE)</f>
        <v>Stuart Pacey</v>
      </c>
      <c r="K255" s="32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X255" s="13">
        <f>(IF($K255="No",0,VLOOKUP(X$3,LISTS!$M$2:$N$21,2,FALSE)*L255))*VLOOKUP($H255,LISTS!$G$2:$H$10,2,FALSE)</f>
        <v>0</v>
      </c>
      <c r="Y255" s="13">
        <f>(IF($K255="No",0,VLOOKUP(Y$3,LISTS!$M$2:$N$21,2,FALSE)*M255))*VLOOKUP($H255,LISTS!$G$2:$H$10,2,FALSE)</f>
        <v>0</v>
      </c>
      <c r="Z255" s="13">
        <f>(IF($K255="No",0,VLOOKUP(Z$3,LISTS!$M$2:$N$21,2,FALSE)*N255))*VLOOKUP($H255,LISTS!$G$2:$H$10,2,FALSE)</f>
        <v>0</v>
      </c>
      <c r="AA255" s="13">
        <f>(IF($K255="No",0,VLOOKUP(AA$3,LISTS!$M$2:$N$21,2,FALSE)*O255))*VLOOKUP($H255,LISTS!$G$2:$H$10,2,FALSE)</f>
        <v>0</v>
      </c>
      <c r="AB255" s="13">
        <f>(IF($K255="No",0,VLOOKUP(AB$3,LISTS!$M$2:$N$21,2,FALSE)*P255))*VLOOKUP($H255,LISTS!$G$2:$H$10,2,FALSE)</f>
        <v>0</v>
      </c>
      <c r="AC255" s="13">
        <f>(IF($K255="No",0,VLOOKUP(AC$3,LISTS!$M$2:$N$21,2,FALSE)*IF(Q255="YES",1,0)))*VLOOKUP($H255,LISTS!$G$2:$H$10,2,FALSE)</f>
        <v>0</v>
      </c>
      <c r="AD255" s="13">
        <f>(IF($K255="No",0,VLOOKUP(AD$3,LISTS!$M$2:$N$21,2,FALSE)*IF(R255="YES",1,0)))*VLOOKUP($H255,LISTS!$G$2:$H$10,2,FALSE)</f>
        <v>0</v>
      </c>
      <c r="AE255" s="13">
        <f>(IF($K255="No",0,VLOOKUP(AE$3,LISTS!$M$2:$N$21,2,FALSE)*IF(S255="YES",1,0)))*VLOOKUP($H255,LISTS!$G$2:$H$10,2,FALSE)</f>
        <v>0</v>
      </c>
      <c r="AF255" s="13">
        <f>(IF($K255="No",0,VLOOKUP(AF$3,LISTS!$M$2:$N$21,2,FALSE)*IF(T255="YES",1,0)))*VLOOKUP($H255,LISTS!$G$2:$H$10,2,FALSE)</f>
        <v>0</v>
      </c>
      <c r="AG255" s="13">
        <f>(IF($K255="No",0,VLOOKUP(AG$3,LISTS!$M$2:$N$21,2,FALSE)*IF(U255="YES",1,0)))*VLOOKUP($H255,LISTS!$G$2:$H$10,2,FALSE)</f>
        <v>0</v>
      </c>
      <c r="AH255" s="13">
        <f>(IF($K255="No",0,VLOOKUP(AH$3,LISTS!$M$2:$N$21,2,FALSE)*IF(V255="YES",1,0)))*VLOOKUP($H255,LISTS!$G$2:$H$10,2,FALSE)</f>
        <v>0</v>
      </c>
      <c r="AI255" s="29">
        <f t="shared" si="35"/>
        <v>0</v>
      </c>
    </row>
    <row r="256" spans="1:35" x14ac:dyDescent="0.25">
      <c r="A256" s="3">
        <f t="shared" si="44"/>
        <v>2023</v>
      </c>
      <c r="B256" s="11">
        <f t="shared" si="45"/>
        <v>9</v>
      </c>
      <c r="C256" s="11" t="str">
        <f>VLOOKUP($B256,'FIXTURES INPUT'!$A$4:$H$41,2,FALSE)</f>
        <v>Wk09</v>
      </c>
      <c r="D256" s="13" t="str">
        <f>VLOOKUP($B256,'FIXTURES INPUT'!$A$4:$H$41,3,FALSE)</f>
        <v>Sun</v>
      </c>
      <c r="E256" s="14">
        <f>VLOOKUP($B256,'FIXTURES INPUT'!$A$4:$H$41,4,FALSE)</f>
        <v>45088</v>
      </c>
      <c r="F256" s="4" t="str">
        <f>VLOOKUP($B256,'FIXTURES INPUT'!$A$4:$H$41,6,FALSE)</f>
        <v>Gestingthorpe</v>
      </c>
      <c r="G256" s="13" t="str">
        <f>VLOOKUP($B256,'FIXTURES INPUT'!$A$4:$H$41,7,FALSE)</f>
        <v>Away</v>
      </c>
      <c r="H256" s="13" t="str">
        <f>VLOOKUP($B256,'FIXTURES INPUT'!$A$4:$H$41,8,FALSE)</f>
        <v>Standard</v>
      </c>
      <c r="I256" s="13">
        <f t="shared" si="34"/>
        <v>21</v>
      </c>
      <c r="J256" s="4" t="str">
        <f>VLOOKUP($I256,LISTS!$A$2:$B$39,2,FALSE)</f>
        <v>Additional 3</v>
      </c>
      <c r="K256" s="32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X256" s="13">
        <f>(IF($K256="No",0,VLOOKUP(X$3,LISTS!$M$2:$N$21,2,FALSE)*L256))*VLOOKUP($H256,LISTS!$G$2:$H$10,2,FALSE)</f>
        <v>0</v>
      </c>
      <c r="Y256" s="13">
        <f>(IF($K256="No",0,VLOOKUP(Y$3,LISTS!$M$2:$N$21,2,FALSE)*M256))*VLOOKUP($H256,LISTS!$G$2:$H$10,2,FALSE)</f>
        <v>0</v>
      </c>
      <c r="Z256" s="13">
        <f>(IF($K256="No",0,VLOOKUP(Z$3,LISTS!$M$2:$N$21,2,FALSE)*N256))*VLOOKUP($H256,LISTS!$G$2:$H$10,2,FALSE)</f>
        <v>0</v>
      </c>
      <c r="AA256" s="13">
        <f>(IF($K256="No",0,VLOOKUP(AA$3,LISTS!$M$2:$N$21,2,FALSE)*O256))*VLOOKUP($H256,LISTS!$G$2:$H$10,2,FALSE)</f>
        <v>0</v>
      </c>
      <c r="AB256" s="13">
        <f>(IF($K256="No",0,VLOOKUP(AB$3,LISTS!$M$2:$N$21,2,FALSE)*P256))*VLOOKUP($H256,LISTS!$G$2:$H$10,2,FALSE)</f>
        <v>0</v>
      </c>
      <c r="AC256" s="13">
        <f>(IF($K256="No",0,VLOOKUP(AC$3,LISTS!$M$2:$N$21,2,FALSE)*IF(Q256="YES",1,0)))*VLOOKUP($H256,LISTS!$G$2:$H$10,2,FALSE)</f>
        <v>0</v>
      </c>
      <c r="AD256" s="13">
        <f>(IF($K256="No",0,VLOOKUP(AD$3,LISTS!$M$2:$N$21,2,FALSE)*IF(R256="YES",1,0)))*VLOOKUP($H256,LISTS!$G$2:$H$10,2,FALSE)</f>
        <v>0</v>
      </c>
      <c r="AE256" s="13">
        <f>(IF($K256="No",0,VLOOKUP(AE$3,LISTS!$M$2:$N$21,2,FALSE)*IF(S256="YES",1,0)))*VLOOKUP($H256,LISTS!$G$2:$H$10,2,FALSE)</f>
        <v>0</v>
      </c>
      <c r="AF256" s="13">
        <f>(IF($K256="No",0,VLOOKUP(AF$3,LISTS!$M$2:$N$21,2,FALSE)*IF(T256="YES",1,0)))*VLOOKUP($H256,LISTS!$G$2:$H$10,2,FALSE)</f>
        <v>0</v>
      </c>
      <c r="AG256" s="13">
        <f>(IF($K256="No",0,VLOOKUP(AG$3,LISTS!$M$2:$N$21,2,FALSE)*IF(U256="YES",1,0)))*VLOOKUP($H256,LISTS!$G$2:$H$10,2,FALSE)</f>
        <v>0</v>
      </c>
      <c r="AH256" s="13">
        <f>(IF($K256="No",0,VLOOKUP(AH$3,LISTS!$M$2:$N$21,2,FALSE)*IF(V256="YES",1,0)))*VLOOKUP($H256,LISTS!$G$2:$H$10,2,FALSE)</f>
        <v>0</v>
      </c>
      <c r="AI256" s="29">
        <f t="shared" si="35"/>
        <v>0</v>
      </c>
    </row>
    <row r="257" spans="1:35" x14ac:dyDescent="0.25">
      <c r="A257" s="3">
        <f t="shared" si="44"/>
        <v>2023</v>
      </c>
      <c r="B257" s="11">
        <f t="shared" si="45"/>
        <v>9</v>
      </c>
      <c r="C257" s="11" t="str">
        <f>VLOOKUP($B257,'FIXTURES INPUT'!$A$4:$H$41,2,FALSE)</f>
        <v>Wk09</v>
      </c>
      <c r="D257" s="13" t="str">
        <f>VLOOKUP($B257,'FIXTURES INPUT'!$A$4:$H$41,3,FALSE)</f>
        <v>Sun</v>
      </c>
      <c r="E257" s="14">
        <f>VLOOKUP($B257,'FIXTURES INPUT'!$A$4:$H$41,4,FALSE)</f>
        <v>45088</v>
      </c>
      <c r="F257" s="4" t="str">
        <f>VLOOKUP($B257,'FIXTURES INPUT'!$A$4:$H$41,6,FALSE)</f>
        <v>Gestingthorpe</v>
      </c>
      <c r="G257" s="13" t="str">
        <f>VLOOKUP($B257,'FIXTURES INPUT'!$A$4:$H$41,7,FALSE)</f>
        <v>Away</v>
      </c>
      <c r="H257" s="13" t="str">
        <f>VLOOKUP($B257,'FIXTURES INPUT'!$A$4:$H$41,8,FALSE)</f>
        <v>Standard</v>
      </c>
      <c r="I257" s="13">
        <f t="shared" si="34"/>
        <v>22</v>
      </c>
      <c r="J257" s="4" t="str">
        <f>VLOOKUP($I257,LISTS!$A$2:$B$39,2,FALSE)</f>
        <v>Additional 4</v>
      </c>
      <c r="K257" s="32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X257" s="13">
        <f>(IF($K257="No",0,VLOOKUP(X$3,LISTS!$M$2:$N$21,2,FALSE)*L257))*VLOOKUP($H257,LISTS!$G$2:$H$10,2,FALSE)</f>
        <v>0</v>
      </c>
      <c r="Y257" s="13">
        <f>(IF($K257="No",0,VLOOKUP(Y$3,LISTS!$M$2:$N$21,2,FALSE)*M257))*VLOOKUP($H257,LISTS!$G$2:$H$10,2,FALSE)</f>
        <v>0</v>
      </c>
      <c r="Z257" s="13">
        <f>(IF($K257="No",0,VLOOKUP(Z$3,LISTS!$M$2:$N$21,2,FALSE)*N257))*VLOOKUP($H257,LISTS!$G$2:$H$10,2,FALSE)</f>
        <v>0</v>
      </c>
      <c r="AA257" s="13">
        <f>(IF($K257="No",0,VLOOKUP(AA$3,LISTS!$M$2:$N$21,2,FALSE)*O257))*VLOOKUP($H257,LISTS!$G$2:$H$10,2,FALSE)</f>
        <v>0</v>
      </c>
      <c r="AB257" s="13">
        <f>(IF($K257="No",0,VLOOKUP(AB$3,LISTS!$M$2:$N$21,2,FALSE)*P257))*VLOOKUP($H257,LISTS!$G$2:$H$10,2,FALSE)</f>
        <v>0</v>
      </c>
      <c r="AC257" s="13">
        <f>(IF($K257="No",0,VLOOKUP(AC$3,LISTS!$M$2:$N$21,2,FALSE)*IF(Q257="YES",1,0)))*VLOOKUP($H257,LISTS!$G$2:$H$10,2,FALSE)</f>
        <v>0</v>
      </c>
      <c r="AD257" s="13">
        <f>(IF($K257="No",0,VLOOKUP(AD$3,LISTS!$M$2:$N$21,2,FALSE)*IF(R257="YES",1,0)))*VLOOKUP($H257,LISTS!$G$2:$H$10,2,FALSE)</f>
        <v>0</v>
      </c>
      <c r="AE257" s="13">
        <f>(IF($K257="No",0,VLOOKUP(AE$3,LISTS!$M$2:$N$21,2,FALSE)*IF(S257="YES",1,0)))*VLOOKUP($H257,LISTS!$G$2:$H$10,2,FALSE)</f>
        <v>0</v>
      </c>
      <c r="AF257" s="13">
        <f>(IF($K257="No",0,VLOOKUP(AF$3,LISTS!$M$2:$N$21,2,FALSE)*IF(T257="YES",1,0)))*VLOOKUP($H257,LISTS!$G$2:$H$10,2,FALSE)</f>
        <v>0</v>
      </c>
      <c r="AG257" s="13">
        <f>(IF($K257="No",0,VLOOKUP(AG$3,LISTS!$M$2:$N$21,2,FALSE)*IF(U257="YES",1,0)))*VLOOKUP($H257,LISTS!$G$2:$H$10,2,FALSE)</f>
        <v>0</v>
      </c>
      <c r="AH257" s="13">
        <f>(IF($K257="No",0,VLOOKUP(AH$3,LISTS!$M$2:$N$21,2,FALSE)*IF(V257="YES",1,0)))*VLOOKUP($H257,LISTS!$G$2:$H$10,2,FALSE)</f>
        <v>0</v>
      </c>
      <c r="AI257" s="29">
        <f t="shared" si="35"/>
        <v>0</v>
      </c>
    </row>
    <row r="258" spans="1:35" x14ac:dyDescent="0.25">
      <c r="A258" s="3">
        <f t="shared" si="44"/>
        <v>2023</v>
      </c>
      <c r="B258" s="11">
        <f t="shared" si="45"/>
        <v>9</v>
      </c>
      <c r="C258" s="11" t="str">
        <f>VLOOKUP($B258,'FIXTURES INPUT'!$A$4:$H$41,2,FALSE)</f>
        <v>Wk09</v>
      </c>
      <c r="D258" s="13" t="str">
        <f>VLOOKUP($B258,'FIXTURES INPUT'!$A$4:$H$41,3,FALSE)</f>
        <v>Sun</v>
      </c>
      <c r="E258" s="14">
        <f>VLOOKUP($B258,'FIXTURES INPUT'!$A$4:$H$41,4,FALSE)</f>
        <v>45088</v>
      </c>
      <c r="F258" s="4" t="str">
        <f>VLOOKUP($B258,'FIXTURES INPUT'!$A$4:$H$41,6,FALSE)</f>
        <v>Gestingthorpe</v>
      </c>
      <c r="G258" s="13" t="str">
        <f>VLOOKUP($B258,'FIXTURES INPUT'!$A$4:$H$41,7,FALSE)</f>
        <v>Away</v>
      </c>
      <c r="H258" s="13" t="str">
        <f>VLOOKUP($B258,'FIXTURES INPUT'!$A$4:$H$41,8,FALSE)</f>
        <v>Standard</v>
      </c>
      <c r="I258" s="13">
        <f t="shared" si="34"/>
        <v>23</v>
      </c>
      <c r="J258" s="4" t="str">
        <f>VLOOKUP($I258,LISTS!$A$2:$B$39,2,FALSE)</f>
        <v>Additional 5</v>
      </c>
      <c r="K258" s="32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X258" s="13">
        <f>(IF($K258="No",0,VLOOKUP(X$3,LISTS!$M$2:$N$21,2,FALSE)*L258))*VLOOKUP($H258,LISTS!$G$2:$H$10,2,FALSE)</f>
        <v>0</v>
      </c>
      <c r="Y258" s="13">
        <f>(IF($K258="No",0,VLOOKUP(Y$3,LISTS!$M$2:$N$21,2,FALSE)*M258))*VLOOKUP($H258,LISTS!$G$2:$H$10,2,FALSE)</f>
        <v>0</v>
      </c>
      <c r="Z258" s="13">
        <f>(IF($K258="No",0,VLOOKUP(Z$3,LISTS!$M$2:$N$21,2,FALSE)*N258))*VLOOKUP($H258,LISTS!$G$2:$H$10,2,FALSE)</f>
        <v>0</v>
      </c>
      <c r="AA258" s="13">
        <f>(IF($K258="No",0,VLOOKUP(AA$3,LISTS!$M$2:$N$21,2,FALSE)*O258))*VLOOKUP($H258,LISTS!$G$2:$H$10,2,FALSE)</f>
        <v>0</v>
      </c>
      <c r="AB258" s="13">
        <f>(IF($K258="No",0,VLOOKUP(AB$3,LISTS!$M$2:$N$21,2,FALSE)*P258))*VLOOKUP($H258,LISTS!$G$2:$H$10,2,FALSE)</f>
        <v>0</v>
      </c>
      <c r="AC258" s="13">
        <f>(IF($K258="No",0,VLOOKUP(AC$3,LISTS!$M$2:$N$21,2,FALSE)*IF(Q258="YES",1,0)))*VLOOKUP($H258,LISTS!$G$2:$H$10,2,FALSE)</f>
        <v>0</v>
      </c>
      <c r="AD258" s="13">
        <f>(IF($K258="No",0,VLOOKUP(AD$3,LISTS!$M$2:$N$21,2,FALSE)*IF(R258="YES",1,0)))*VLOOKUP($H258,LISTS!$G$2:$H$10,2,FALSE)</f>
        <v>0</v>
      </c>
      <c r="AE258" s="13">
        <f>(IF($K258="No",0,VLOOKUP(AE$3,LISTS!$M$2:$N$21,2,FALSE)*IF(S258="YES",1,0)))*VLOOKUP($H258,LISTS!$G$2:$H$10,2,FALSE)</f>
        <v>0</v>
      </c>
      <c r="AF258" s="13">
        <f>(IF($K258="No",0,VLOOKUP(AF$3,LISTS!$M$2:$N$21,2,FALSE)*IF(T258="YES",1,0)))*VLOOKUP($H258,LISTS!$G$2:$H$10,2,FALSE)</f>
        <v>0</v>
      </c>
      <c r="AG258" s="13">
        <f>(IF($K258="No",0,VLOOKUP(AG$3,LISTS!$M$2:$N$21,2,FALSE)*IF(U258="YES",1,0)))*VLOOKUP($H258,LISTS!$G$2:$H$10,2,FALSE)</f>
        <v>0</v>
      </c>
      <c r="AH258" s="13">
        <f>(IF($K258="No",0,VLOOKUP(AH$3,LISTS!$M$2:$N$21,2,FALSE)*IF(V258="YES",1,0)))*VLOOKUP($H258,LISTS!$G$2:$H$10,2,FALSE)</f>
        <v>0</v>
      </c>
      <c r="AI258" s="29">
        <f t="shared" si="35"/>
        <v>0</v>
      </c>
    </row>
    <row r="259" spans="1:35" x14ac:dyDescent="0.25">
      <c r="A259" s="3">
        <f t="shared" si="44"/>
        <v>2023</v>
      </c>
      <c r="B259" s="11">
        <f t="shared" si="45"/>
        <v>9</v>
      </c>
      <c r="C259" s="11" t="str">
        <f>VLOOKUP($B259,'FIXTURES INPUT'!$A$4:$H$41,2,FALSE)</f>
        <v>Wk09</v>
      </c>
      <c r="D259" s="13" t="str">
        <f>VLOOKUP($B259,'FIXTURES INPUT'!$A$4:$H$41,3,FALSE)</f>
        <v>Sun</v>
      </c>
      <c r="E259" s="14">
        <f>VLOOKUP($B259,'FIXTURES INPUT'!$A$4:$H$41,4,FALSE)</f>
        <v>45088</v>
      </c>
      <c r="F259" s="4" t="str">
        <f>VLOOKUP($B259,'FIXTURES INPUT'!$A$4:$H$41,6,FALSE)</f>
        <v>Gestingthorpe</v>
      </c>
      <c r="G259" s="13" t="str">
        <f>VLOOKUP($B259,'FIXTURES INPUT'!$A$4:$H$41,7,FALSE)</f>
        <v>Away</v>
      </c>
      <c r="H259" s="13" t="str">
        <f>VLOOKUP($B259,'FIXTURES INPUT'!$A$4:$H$41,8,FALSE)</f>
        <v>Standard</v>
      </c>
      <c r="I259" s="13">
        <f t="shared" si="34"/>
        <v>24</v>
      </c>
      <c r="J259" s="4" t="str">
        <f>VLOOKUP($I259,LISTS!$A$2:$B$39,2,FALSE)</f>
        <v>Additional 6</v>
      </c>
      <c r="K259" s="32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X259" s="13">
        <f>(IF($K259="No",0,VLOOKUP(X$3,LISTS!$M$2:$N$21,2,FALSE)*L259))*VLOOKUP($H259,LISTS!$G$2:$H$10,2,FALSE)</f>
        <v>0</v>
      </c>
      <c r="Y259" s="13">
        <f>(IF($K259="No",0,VLOOKUP(Y$3,LISTS!$M$2:$N$21,2,FALSE)*M259))*VLOOKUP($H259,LISTS!$G$2:$H$10,2,FALSE)</f>
        <v>0</v>
      </c>
      <c r="Z259" s="13">
        <f>(IF($K259="No",0,VLOOKUP(Z$3,LISTS!$M$2:$N$21,2,FALSE)*N259))*VLOOKUP($H259,LISTS!$G$2:$H$10,2,FALSE)</f>
        <v>0</v>
      </c>
      <c r="AA259" s="13">
        <f>(IF($K259="No",0,VLOOKUP(AA$3,LISTS!$M$2:$N$21,2,FALSE)*O259))*VLOOKUP($H259,LISTS!$G$2:$H$10,2,FALSE)</f>
        <v>0</v>
      </c>
      <c r="AB259" s="13">
        <f>(IF($K259="No",0,VLOOKUP(AB$3,LISTS!$M$2:$N$21,2,FALSE)*P259))*VLOOKUP($H259,LISTS!$G$2:$H$10,2,FALSE)</f>
        <v>0</v>
      </c>
      <c r="AC259" s="13">
        <f>(IF($K259="No",0,VLOOKUP(AC$3,LISTS!$M$2:$N$21,2,FALSE)*IF(Q259="YES",1,0)))*VLOOKUP($H259,LISTS!$G$2:$H$10,2,FALSE)</f>
        <v>0</v>
      </c>
      <c r="AD259" s="13">
        <f>(IF($K259="No",0,VLOOKUP(AD$3,LISTS!$M$2:$N$21,2,FALSE)*IF(R259="YES",1,0)))*VLOOKUP($H259,LISTS!$G$2:$H$10,2,FALSE)</f>
        <v>0</v>
      </c>
      <c r="AE259" s="13">
        <f>(IF($K259="No",0,VLOOKUP(AE$3,LISTS!$M$2:$N$21,2,FALSE)*IF(S259="YES",1,0)))*VLOOKUP($H259,LISTS!$G$2:$H$10,2,FALSE)</f>
        <v>0</v>
      </c>
      <c r="AF259" s="13">
        <f>(IF($K259="No",0,VLOOKUP(AF$3,LISTS!$M$2:$N$21,2,FALSE)*IF(T259="YES",1,0)))*VLOOKUP($H259,LISTS!$G$2:$H$10,2,FALSE)</f>
        <v>0</v>
      </c>
      <c r="AG259" s="13">
        <f>(IF($K259="No",0,VLOOKUP(AG$3,LISTS!$M$2:$N$21,2,FALSE)*IF(U259="YES",1,0)))*VLOOKUP($H259,LISTS!$G$2:$H$10,2,FALSE)</f>
        <v>0</v>
      </c>
      <c r="AH259" s="13">
        <f>(IF($K259="No",0,VLOOKUP(AH$3,LISTS!$M$2:$N$21,2,FALSE)*IF(V259="YES",1,0)))*VLOOKUP($H259,LISTS!$G$2:$H$10,2,FALSE)</f>
        <v>0</v>
      </c>
      <c r="AI259" s="29">
        <f t="shared" si="35"/>
        <v>0</v>
      </c>
    </row>
    <row r="260" spans="1:35" x14ac:dyDescent="0.25">
      <c r="A260" s="3">
        <f t="shared" si="44"/>
        <v>2023</v>
      </c>
      <c r="B260" s="11">
        <f t="shared" si="45"/>
        <v>9</v>
      </c>
      <c r="C260" s="11" t="str">
        <f>VLOOKUP($B260,'FIXTURES INPUT'!$A$4:$H$41,2,FALSE)</f>
        <v>Wk09</v>
      </c>
      <c r="D260" s="13" t="str">
        <f>VLOOKUP($B260,'FIXTURES INPUT'!$A$4:$H$41,3,FALSE)</f>
        <v>Sun</v>
      </c>
      <c r="E260" s="14">
        <f>VLOOKUP($B260,'FIXTURES INPUT'!$A$4:$H$41,4,FALSE)</f>
        <v>45088</v>
      </c>
      <c r="F260" s="4" t="str">
        <f>VLOOKUP($B260,'FIXTURES INPUT'!$A$4:$H$41,6,FALSE)</f>
        <v>Gestingthorpe</v>
      </c>
      <c r="G260" s="13" t="str">
        <f>VLOOKUP($B260,'FIXTURES INPUT'!$A$4:$H$41,7,FALSE)</f>
        <v>Away</v>
      </c>
      <c r="H260" s="13" t="str">
        <f>VLOOKUP($B260,'FIXTURES INPUT'!$A$4:$H$41,8,FALSE)</f>
        <v>Standard</v>
      </c>
      <c r="I260" s="13">
        <f t="shared" si="34"/>
        <v>25</v>
      </c>
      <c r="J260" s="4" t="str">
        <f>VLOOKUP($I260,LISTS!$A$2:$B$39,2,FALSE)</f>
        <v>Additional 7</v>
      </c>
      <c r="K260" s="32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X260" s="13">
        <f>(IF($K260="No",0,VLOOKUP(X$3,LISTS!$M$2:$N$21,2,FALSE)*L260))*VLOOKUP($H260,LISTS!$G$2:$H$10,2,FALSE)</f>
        <v>0</v>
      </c>
      <c r="Y260" s="13">
        <f>(IF($K260="No",0,VLOOKUP(Y$3,LISTS!$M$2:$N$21,2,FALSE)*M260))*VLOOKUP($H260,LISTS!$G$2:$H$10,2,FALSE)</f>
        <v>0</v>
      </c>
      <c r="Z260" s="13">
        <f>(IF($K260="No",0,VLOOKUP(Z$3,LISTS!$M$2:$N$21,2,FALSE)*N260))*VLOOKUP($H260,LISTS!$G$2:$H$10,2,FALSE)</f>
        <v>0</v>
      </c>
      <c r="AA260" s="13">
        <f>(IF($K260="No",0,VLOOKUP(AA$3,LISTS!$M$2:$N$21,2,FALSE)*O260))*VLOOKUP($H260,LISTS!$G$2:$H$10,2,FALSE)</f>
        <v>0</v>
      </c>
      <c r="AB260" s="13">
        <f>(IF($K260="No",0,VLOOKUP(AB$3,LISTS!$M$2:$N$21,2,FALSE)*P260))*VLOOKUP($H260,LISTS!$G$2:$H$10,2,FALSE)</f>
        <v>0</v>
      </c>
      <c r="AC260" s="13">
        <f>(IF($K260="No",0,VLOOKUP(AC$3,LISTS!$M$2:$N$21,2,FALSE)*IF(Q260="YES",1,0)))*VLOOKUP($H260,LISTS!$G$2:$H$10,2,FALSE)</f>
        <v>0</v>
      </c>
      <c r="AD260" s="13">
        <f>(IF($K260="No",0,VLOOKUP(AD$3,LISTS!$M$2:$N$21,2,FALSE)*IF(R260="YES",1,0)))*VLOOKUP($H260,LISTS!$G$2:$H$10,2,FALSE)</f>
        <v>0</v>
      </c>
      <c r="AE260" s="13">
        <f>(IF($K260="No",0,VLOOKUP(AE$3,LISTS!$M$2:$N$21,2,FALSE)*IF(S260="YES",1,0)))*VLOOKUP($H260,LISTS!$G$2:$H$10,2,FALSE)</f>
        <v>0</v>
      </c>
      <c r="AF260" s="13">
        <f>(IF($K260="No",0,VLOOKUP(AF$3,LISTS!$M$2:$N$21,2,FALSE)*IF(T260="YES",1,0)))*VLOOKUP($H260,LISTS!$G$2:$H$10,2,FALSE)</f>
        <v>0</v>
      </c>
      <c r="AG260" s="13">
        <f>(IF($K260="No",0,VLOOKUP(AG$3,LISTS!$M$2:$N$21,2,FALSE)*IF(U260="YES",1,0)))*VLOOKUP($H260,LISTS!$G$2:$H$10,2,FALSE)</f>
        <v>0</v>
      </c>
      <c r="AH260" s="13">
        <f>(IF($K260="No",0,VLOOKUP(AH$3,LISTS!$M$2:$N$21,2,FALSE)*IF(V260="YES",1,0)))*VLOOKUP($H260,LISTS!$G$2:$H$10,2,FALSE)</f>
        <v>0</v>
      </c>
      <c r="AI260" s="29">
        <f t="shared" si="35"/>
        <v>0</v>
      </c>
    </row>
    <row r="261" spans="1:35" x14ac:dyDescent="0.25">
      <c r="A261" s="3">
        <f t="shared" si="44"/>
        <v>2023</v>
      </c>
      <c r="B261" s="11">
        <f t="shared" si="45"/>
        <v>9</v>
      </c>
      <c r="C261" s="11" t="str">
        <f>VLOOKUP($B261,'FIXTURES INPUT'!$A$4:$H$41,2,FALSE)</f>
        <v>Wk09</v>
      </c>
      <c r="D261" s="13" t="str">
        <f>VLOOKUP($B261,'FIXTURES INPUT'!$A$4:$H$41,3,FALSE)</f>
        <v>Sun</v>
      </c>
      <c r="E261" s="14">
        <f>VLOOKUP($B261,'FIXTURES INPUT'!$A$4:$H$41,4,FALSE)</f>
        <v>45088</v>
      </c>
      <c r="F261" s="4" t="str">
        <f>VLOOKUP($B261,'FIXTURES INPUT'!$A$4:$H$41,6,FALSE)</f>
        <v>Gestingthorpe</v>
      </c>
      <c r="G261" s="13" t="str">
        <f>VLOOKUP($B261,'FIXTURES INPUT'!$A$4:$H$41,7,FALSE)</f>
        <v>Away</v>
      </c>
      <c r="H261" s="13" t="str">
        <f>VLOOKUP($B261,'FIXTURES INPUT'!$A$4:$H$41,8,FALSE)</f>
        <v>Standard</v>
      </c>
      <c r="I261" s="13">
        <f t="shared" ref="I261:I322" si="46">I260+1</f>
        <v>26</v>
      </c>
      <c r="J261" s="4" t="str">
        <f>VLOOKUP($I261,LISTS!$A$2:$B$39,2,FALSE)</f>
        <v>Additional 8</v>
      </c>
      <c r="K261" s="32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X261" s="13">
        <f>(IF($K261="No",0,VLOOKUP(X$3,LISTS!$M$2:$N$21,2,FALSE)*L261))*VLOOKUP($H261,LISTS!$G$2:$H$10,2,FALSE)</f>
        <v>0</v>
      </c>
      <c r="Y261" s="13">
        <f>(IF($K261="No",0,VLOOKUP(Y$3,LISTS!$M$2:$N$21,2,FALSE)*M261))*VLOOKUP($H261,LISTS!$G$2:$H$10,2,FALSE)</f>
        <v>0</v>
      </c>
      <c r="Z261" s="13">
        <f>(IF($K261="No",0,VLOOKUP(Z$3,LISTS!$M$2:$N$21,2,FALSE)*N261))*VLOOKUP($H261,LISTS!$G$2:$H$10,2,FALSE)</f>
        <v>0</v>
      </c>
      <c r="AA261" s="13">
        <f>(IF($K261="No",0,VLOOKUP(AA$3,LISTS!$M$2:$N$21,2,FALSE)*O261))*VLOOKUP($H261,LISTS!$G$2:$H$10,2,FALSE)</f>
        <v>0</v>
      </c>
      <c r="AB261" s="13">
        <f>(IF($K261="No",0,VLOOKUP(AB$3,LISTS!$M$2:$N$21,2,FALSE)*P261))*VLOOKUP($H261,LISTS!$G$2:$H$10,2,FALSE)</f>
        <v>0</v>
      </c>
      <c r="AC261" s="13">
        <f>(IF($K261="No",0,VLOOKUP(AC$3,LISTS!$M$2:$N$21,2,FALSE)*IF(Q261="YES",1,0)))*VLOOKUP($H261,LISTS!$G$2:$H$10,2,FALSE)</f>
        <v>0</v>
      </c>
      <c r="AD261" s="13">
        <f>(IF($K261="No",0,VLOOKUP(AD$3,LISTS!$M$2:$N$21,2,FALSE)*IF(R261="YES",1,0)))*VLOOKUP($H261,LISTS!$G$2:$H$10,2,FALSE)</f>
        <v>0</v>
      </c>
      <c r="AE261" s="13">
        <f>(IF($K261="No",0,VLOOKUP(AE$3,LISTS!$M$2:$N$21,2,FALSE)*IF(S261="YES",1,0)))*VLOOKUP($H261,LISTS!$G$2:$H$10,2,FALSE)</f>
        <v>0</v>
      </c>
      <c r="AF261" s="13">
        <f>(IF($K261="No",0,VLOOKUP(AF$3,LISTS!$M$2:$N$21,2,FALSE)*IF(T261="YES",1,0)))*VLOOKUP($H261,LISTS!$G$2:$H$10,2,FALSE)</f>
        <v>0</v>
      </c>
      <c r="AG261" s="13">
        <f>(IF($K261="No",0,VLOOKUP(AG$3,LISTS!$M$2:$N$21,2,FALSE)*IF(U261="YES",1,0)))*VLOOKUP($H261,LISTS!$G$2:$H$10,2,FALSE)</f>
        <v>0</v>
      </c>
      <c r="AH261" s="13">
        <f>(IF($K261="No",0,VLOOKUP(AH$3,LISTS!$M$2:$N$21,2,FALSE)*IF(V261="YES",1,0)))*VLOOKUP($H261,LISTS!$G$2:$H$10,2,FALSE)</f>
        <v>0</v>
      </c>
      <c r="AI261" s="29">
        <f t="shared" ref="AI261:AI324" si="47">IF(H261="CANCELLED","DNP",SUM(X261:AH261))</f>
        <v>0</v>
      </c>
    </row>
    <row r="262" spans="1:35" x14ac:dyDescent="0.25">
      <c r="A262" s="3">
        <f t="shared" si="44"/>
        <v>2023</v>
      </c>
      <c r="B262" s="11">
        <f t="shared" si="45"/>
        <v>9</v>
      </c>
      <c r="C262" s="11" t="str">
        <f>VLOOKUP($B262,'FIXTURES INPUT'!$A$4:$H$41,2,FALSE)</f>
        <v>Wk09</v>
      </c>
      <c r="D262" s="13" t="str">
        <f>VLOOKUP($B262,'FIXTURES INPUT'!$A$4:$H$41,3,FALSE)</f>
        <v>Sun</v>
      </c>
      <c r="E262" s="14">
        <f>VLOOKUP($B262,'FIXTURES INPUT'!$A$4:$H$41,4,FALSE)</f>
        <v>45088</v>
      </c>
      <c r="F262" s="4" t="str">
        <f>VLOOKUP($B262,'FIXTURES INPUT'!$A$4:$H$41,6,FALSE)</f>
        <v>Gestingthorpe</v>
      </c>
      <c r="G262" s="13" t="str">
        <f>VLOOKUP($B262,'FIXTURES INPUT'!$A$4:$H$41,7,FALSE)</f>
        <v>Away</v>
      </c>
      <c r="H262" s="13" t="str">
        <f>VLOOKUP($B262,'FIXTURES INPUT'!$A$4:$H$41,8,FALSE)</f>
        <v>Standard</v>
      </c>
      <c r="I262" s="13">
        <f t="shared" si="46"/>
        <v>27</v>
      </c>
      <c r="J262" s="4" t="str">
        <f>VLOOKUP($I262,LISTS!$A$2:$B$39,2,FALSE)</f>
        <v>Additional 9</v>
      </c>
      <c r="K262" s="32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X262" s="13">
        <f>(IF($K262="No",0,VLOOKUP(X$3,LISTS!$M$2:$N$21,2,FALSE)*L262))*VLOOKUP($H262,LISTS!$G$2:$H$10,2,FALSE)</f>
        <v>0</v>
      </c>
      <c r="Y262" s="13">
        <f>(IF($K262="No",0,VLOOKUP(Y$3,LISTS!$M$2:$N$21,2,FALSE)*M262))*VLOOKUP($H262,LISTS!$G$2:$H$10,2,FALSE)</f>
        <v>0</v>
      </c>
      <c r="Z262" s="13">
        <f>(IF($K262="No",0,VLOOKUP(Z$3,LISTS!$M$2:$N$21,2,FALSE)*N262))*VLOOKUP($H262,LISTS!$G$2:$H$10,2,FALSE)</f>
        <v>0</v>
      </c>
      <c r="AA262" s="13">
        <f>(IF($K262="No",0,VLOOKUP(AA$3,LISTS!$M$2:$N$21,2,FALSE)*O262))*VLOOKUP($H262,LISTS!$G$2:$H$10,2,FALSE)</f>
        <v>0</v>
      </c>
      <c r="AB262" s="13">
        <f>(IF($K262="No",0,VLOOKUP(AB$3,LISTS!$M$2:$N$21,2,FALSE)*P262))*VLOOKUP($H262,LISTS!$G$2:$H$10,2,FALSE)</f>
        <v>0</v>
      </c>
      <c r="AC262" s="13">
        <f>(IF($K262="No",0,VLOOKUP(AC$3,LISTS!$M$2:$N$21,2,FALSE)*IF(Q262="YES",1,0)))*VLOOKUP($H262,LISTS!$G$2:$H$10,2,FALSE)</f>
        <v>0</v>
      </c>
      <c r="AD262" s="13">
        <f>(IF($K262="No",0,VLOOKUP(AD$3,LISTS!$M$2:$N$21,2,FALSE)*IF(R262="YES",1,0)))*VLOOKUP($H262,LISTS!$G$2:$H$10,2,FALSE)</f>
        <v>0</v>
      </c>
      <c r="AE262" s="13">
        <f>(IF($K262="No",0,VLOOKUP(AE$3,LISTS!$M$2:$N$21,2,FALSE)*IF(S262="YES",1,0)))*VLOOKUP($H262,LISTS!$G$2:$H$10,2,FALSE)</f>
        <v>0</v>
      </c>
      <c r="AF262" s="13">
        <f>(IF($K262="No",0,VLOOKUP(AF$3,LISTS!$M$2:$N$21,2,FALSE)*IF(T262="YES",1,0)))*VLOOKUP($H262,LISTS!$G$2:$H$10,2,FALSE)</f>
        <v>0</v>
      </c>
      <c r="AG262" s="13">
        <f>(IF($K262="No",0,VLOOKUP(AG$3,LISTS!$M$2:$N$21,2,FALSE)*IF(U262="YES",1,0)))*VLOOKUP($H262,LISTS!$G$2:$H$10,2,FALSE)</f>
        <v>0</v>
      </c>
      <c r="AH262" s="13">
        <f>(IF($K262="No",0,VLOOKUP(AH$3,LISTS!$M$2:$N$21,2,FALSE)*IF(V262="YES",1,0)))*VLOOKUP($H262,LISTS!$G$2:$H$10,2,FALSE)</f>
        <v>0</v>
      </c>
      <c r="AI262" s="29">
        <f t="shared" si="47"/>
        <v>0</v>
      </c>
    </row>
    <row r="263" spans="1:35" x14ac:dyDescent="0.25">
      <c r="A263" s="3">
        <f t="shared" si="44"/>
        <v>2023</v>
      </c>
      <c r="B263" s="11">
        <f t="shared" si="45"/>
        <v>9</v>
      </c>
      <c r="C263" s="11" t="str">
        <f>VLOOKUP($B263,'FIXTURES INPUT'!$A$4:$H$41,2,FALSE)</f>
        <v>Wk09</v>
      </c>
      <c r="D263" s="13" t="str">
        <f>VLOOKUP($B263,'FIXTURES INPUT'!$A$4:$H$41,3,FALSE)</f>
        <v>Sun</v>
      </c>
      <c r="E263" s="14">
        <f>VLOOKUP($B263,'FIXTURES INPUT'!$A$4:$H$41,4,FALSE)</f>
        <v>45088</v>
      </c>
      <c r="F263" s="4" t="str">
        <f>VLOOKUP($B263,'FIXTURES INPUT'!$A$4:$H$41,6,FALSE)</f>
        <v>Gestingthorpe</v>
      </c>
      <c r="G263" s="13" t="str">
        <f>VLOOKUP($B263,'FIXTURES INPUT'!$A$4:$H$41,7,FALSE)</f>
        <v>Away</v>
      </c>
      <c r="H263" s="13" t="str">
        <f>VLOOKUP($B263,'FIXTURES INPUT'!$A$4:$H$41,8,FALSE)</f>
        <v>Standard</v>
      </c>
      <c r="I263" s="13">
        <f t="shared" si="46"/>
        <v>28</v>
      </c>
      <c r="J263" s="4" t="str">
        <f>VLOOKUP($I263,LISTS!$A$2:$B$39,2,FALSE)</f>
        <v>Additional 10</v>
      </c>
      <c r="K263" s="32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X263" s="13">
        <f>(IF($K263="No",0,VLOOKUP(X$3,LISTS!$M$2:$N$21,2,FALSE)*L263))*VLOOKUP($H263,LISTS!$G$2:$H$10,2,FALSE)</f>
        <v>0</v>
      </c>
      <c r="Y263" s="13">
        <f>(IF($K263="No",0,VLOOKUP(Y$3,LISTS!$M$2:$N$21,2,FALSE)*M263))*VLOOKUP($H263,LISTS!$G$2:$H$10,2,FALSE)</f>
        <v>0</v>
      </c>
      <c r="Z263" s="13">
        <f>(IF($K263="No",0,VLOOKUP(Z$3,LISTS!$M$2:$N$21,2,FALSE)*N263))*VLOOKUP($H263,LISTS!$G$2:$H$10,2,FALSE)</f>
        <v>0</v>
      </c>
      <c r="AA263" s="13">
        <f>(IF($K263="No",0,VLOOKUP(AA$3,LISTS!$M$2:$N$21,2,FALSE)*O263))*VLOOKUP($H263,LISTS!$G$2:$H$10,2,FALSE)</f>
        <v>0</v>
      </c>
      <c r="AB263" s="13">
        <f>(IF($K263="No",0,VLOOKUP(AB$3,LISTS!$M$2:$N$21,2,FALSE)*P263))*VLOOKUP($H263,LISTS!$G$2:$H$10,2,FALSE)</f>
        <v>0</v>
      </c>
      <c r="AC263" s="13">
        <f>(IF($K263="No",0,VLOOKUP(AC$3,LISTS!$M$2:$N$21,2,FALSE)*IF(Q263="YES",1,0)))*VLOOKUP($H263,LISTS!$G$2:$H$10,2,FALSE)</f>
        <v>0</v>
      </c>
      <c r="AD263" s="13">
        <f>(IF($K263="No",0,VLOOKUP(AD$3,LISTS!$M$2:$N$21,2,FALSE)*IF(R263="YES",1,0)))*VLOOKUP($H263,LISTS!$G$2:$H$10,2,FALSE)</f>
        <v>0</v>
      </c>
      <c r="AE263" s="13">
        <f>(IF($K263="No",0,VLOOKUP(AE$3,LISTS!$M$2:$N$21,2,FALSE)*IF(S263="YES",1,0)))*VLOOKUP($H263,LISTS!$G$2:$H$10,2,FALSE)</f>
        <v>0</v>
      </c>
      <c r="AF263" s="13">
        <f>(IF($K263="No",0,VLOOKUP(AF$3,LISTS!$M$2:$N$21,2,FALSE)*IF(T263="YES",1,0)))*VLOOKUP($H263,LISTS!$G$2:$H$10,2,FALSE)</f>
        <v>0</v>
      </c>
      <c r="AG263" s="13">
        <f>(IF($K263="No",0,VLOOKUP(AG$3,LISTS!$M$2:$N$21,2,FALSE)*IF(U263="YES",1,0)))*VLOOKUP($H263,LISTS!$G$2:$H$10,2,FALSE)</f>
        <v>0</v>
      </c>
      <c r="AH263" s="13">
        <f>(IF($K263="No",0,VLOOKUP(AH$3,LISTS!$M$2:$N$21,2,FALSE)*IF(V263="YES",1,0)))*VLOOKUP($H263,LISTS!$G$2:$H$10,2,FALSE)</f>
        <v>0</v>
      </c>
      <c r="AI263" s="29">
        <f t="shared" si="47"/>
        <v>0</v>
      </c>
    </row>
    <row r="264" spans="1:35" ht="15.75" thickBot="1" x14ac:dyDescent="0.3">
      <c r="A264" s="6">
        <f t="shared" si="44"/>
        <v>2023</v>
      </c>
      <c r="B264" s="15">
        <f t="shared" si="45"/>
        <v>9</v>
      </c>
      <c r="C264" s="15" t="str">
        <f>VLOOKUP($B264,'FIXTURES INPUT'!$A$4:$H$41,2,FALSE)</f>
        <v>Wk09</v>
      </c>
      <c r="D264" s="15" t="str">
        <f>VLOOKUP($B264,'FIXTURES INPUT'!$A$4:$H$41,3,FALSE)</f>
        <v>Sun</v>
      </c>
      <c r="E264" s="16">
        <f>VLOOKUP($B264,'FIXTURES INPUT'!$A$4:$H$41,4,FALSE)</f>
        <v>45088</v>
      </c>
      <c r="F264" s="6" t="str">
        <f>VLOOKUP($B264,'FIXTURES INPUT'!$A$4:$H$41,6,FALSE)</f>
        <v>Gestingthorpe</v>
      </c>
      <c r="G264" s="15" t="str">
        <f>VLOOKUP($B264,'FIXTURES INPUT'!$A$4:$H$41,7,FALSE)</f>
        <v>Away</v>
      </c>
      <c r="H264" s="15" t="str">
        <f>VLOOKUP($B264,'FIXTURES INPUT'!$A$4:$H$41,8,FALSE)</f>
        <v>Standard</v>
      </c>
      <c r="I264" s="15">
        <f t="shared" si="46"/>
        <v>29</v>
      </c>
      <c r="J264" s="6" t="str">
        <f>VLOOKUP($I264,LISTS!$A$2:$B$39,2,FALSE)</f>
        <v>Additional 11</v>
      </c>
      <c r="K264" s="33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X264" s="15">
        <f>(IF($K264="No",0,VLOOKUP(X$3,LISTS!$M$2:$N$21,2,FALSE)*L264))*VLOOKUP($H264,LISTS!$G$2:$H$10,2,FALSE)</f>
        <v>0</v>
      </c>
      <c r="Y264" s="15">
        <f>(IF($K264="No",0,VLOOKUP(Y$3,LISTS!$M$2:$N$21,2,FALSE)*M264))*VLOOKUP($H264,LISTS!$G$2:$H$10,2,FALSE)</f>
        <v>0</v>
      </c>
      <c r="Z264" s="15">
        <f>(IF($K264="No",0,VLOOKUP(Z$3,LISTS!$M$2:$N$21,2,FALSE)*N264))*VLOOKUP($H264,LISTS!$G$2:$H$10,2,FALSE)</f>
        <v>0</v>
      </c>
      <c r="AA264" s="15">
        <f>(IF($K264="No",0,VLOOKUP(AA$3,LISTS!$M$2:$N$21,2,FALSE)*O264))*VLOOKUP($H264,LISTS!$G$2:$H$10,2,FALSE)</f>
        <v>0</v>
      </c>
      <c r="AB264" s="15">
        <f>(IF($K264="No",0,VLOOKUP(AB$3,LISTS!$M$2:$N$21,2,FALSE)*P264))*VLOOKUP($H264,LISTS!$G$2:$H$10,2,FALSE)</f>
        <v>0</v>
      </c>
      <c r="AC264" s="15">
        <f>(IF($K264="No",0,VLOOKUP(AC$3,LISTS!$M$2:$N$21,2,FALSE)*IF(Q264="YES",1,0)))*VLOOKUP($H264,LISTS!$G$2:$H$10,2,FALSE)</f>
        <v>0</v>
      </c>
      <c r="AD264" s="15">
        <f>(IF($K264="No",0,VLOOKUP(AD$3,LISTS!$M$2:$N$21,2,FALSE)*IF(R264="YES",1,0)))*VLOOKUP($H264,LISTS!$G$2:$H$10,2,FALSE)</f>
        <v>0</v>
      </c>
      <c r="AE264" s="15">
        <f>(IF($K264="No",0,VLOOKUP(AE$3,LISTS!$M$2:$N$21,2,FALSE)*IF(S264="YES",1,0)))*VLOOKUP($H264,LISTS!$G$2:$H$10,2,FALSE)</f>
        <v>0</v>
      </c>
      <c r="AF264" s="15">
        <f>(IF($K264="No",0,VLOOKUP(AF$3,LISTS!$M$2:$N$21,2,FALSE)*IF(T264="YES",1,0)))*VLOOKUP($H264,LISTS!$G$2:$H$10,2,FALSE)</f>
        <v>0</v>
      </c>
      <c r="AG264" s="15">
        <f>(IF($K264="No",0,VLOOKUP(AG$3,LISTS!$M$2:$N$21,2,FALSE)*IF(U264="YES",1,0)))*VLOOKUP($H264,LISTS!$G$2:$H$10,2,FALSE)</f>
        <v>0</v>
      </c>
      <c r="AH264" s="15">
        <f>(IF($K264="No",0,VLOOKUP(AH$3,LISTS!$M$2:$N$21,2,FALSE)*IF(V264="YES",1,0)))*VLOOKUP($H264,LISTS!$G$2:$H$10,2,FALSE)</f>
        <v>0</v>
      </c>
      <c r="AI264" s="30">
        <f t="shared" si="47"/>
        <v>0</v>
      </c>
    </row>
    <row r="265" spans="1:35" ht="15.75" thickTop="1" x14ac:dyDescent="0.25">
      <c r="A265" s="3">
        <v>2022</v>
      </c>
      <c r="B265" s="11">
        <f t="shared" ref="B265" si="48">B236+1</f>
        <v>10</v>
      </c>
      <c r="C265" s="11" t="str">
        <f>VLOOKUP($B265,'FIXTURES INPUT'!$A$4:$H$41,2,FALSE)</f>
        <v>WK10</v>
      </c>
      <c r="D265" s="11" t="str">
        <f>VLOOKUP($B265,'FIXTURES INPUT'!$A$4:$H$41,3,FALSE)</f>
        <v>Sat</v>
      </c>
      <c r="E265" s="12">
        <f>VLOOKUP($B265,'FIXTURES INPUT'!$A$4:$H$41,4,FALSE)</f>
        <v>45094</v>
      </c>
      <c r="F265" s="3" t="str">
        <f>VLOOKUP($B265,'FIXTURES INPUT'!$A$4:$H$41,6,FALSE)</f>
        <v>Bures</v>
      </c>
      <c r="G265" s="11" t="str">
        <f>VLOOKUP($B265,'FIXTURES INPUT'!$A$4:$H$41,7,FALSE)</f>
        <v>Away</v>
      </c>
      <c r="H265" s="11" t="str">
        <f>VLOOKUP($B265,'FIXTURES INPUT'!$A$4:$H$41,8,FALSE)</f>
        <v>Standard</v>
      </c>
      <c r="I265" s="11">
        <v>1</v>
      </c>
      <c r="J265" s="3" t="str">
        <f>VLOOKUP($I265,LISTS!$A$2:$B$39,2,FALSE)</f>
        <v>Logan</v>
      </c>
      <c r="K265" s="31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X265" s="11">
        <f>(IF($K265="No",0,VLOOKUP(X$3,LISTS!$M$2:$N$21,2,FALSE)*L265))*VLOOKUP($H265,LISTS!$G$2:$H$10,2,FALSE)</f>
        <v>0</v>
      </c>
      <c r="Y265" s="11">
        <f>(IF($K265="No",0,VLOOKUP(Y$3,LISTS!$M$2:$N$21,2,FALSE)*M265))*VLOOKUP($H265,LISTS!$G$2:$H$10,2,FALSE)</f>
        <v>0</v>
      </c>
      <c r="Z265" s="11">
        <f>(IF($K265="No",0,VLOOKUP(Z$3,LISTS!$M$2:$N$21,2,FALSE)*N265))*VLOOKUP($H265,LISTS!$G$2:$H$10,2,FALSE)</f>
        <v>0</v>
      </c>
      <c r="AA265" s="11">
        <f>(IF($K265="No",0,VLOOKUP(AA$3,LISTS!$M$2:$N$21,2,FALSE)*O265))*VLOOKUP($H265,LISTS!$G$2:$H$10,2,FALSE)</f>
        <v>0</v>
      </c>
      <c r="AB265" s="11">
        <f>(IF($K265="No",0,VLOOKUP(AB$3,LISTS!$M$2:$N$21,2,FALSE)*P265))*VLOOKUP($H265,LISTS!$G$2:$H$10,2,FALSE)</f>
        <v>0</v>
      </c>
      <c r="AC265" s="11">
        <f>(IF($K265="No",0,VLOOKUP(AC$3,LISTS!$M$2:$N$21,2,FALSE)*IF(Q265="YES",1,0)))*VLOOKUP($H265,LISTS!$G$2:$H$10,2,FALSE)</f>
        <v>0</v>
      </c>
      <c r="AD265" s="11">
        <f>(IF($K265="No",0,VLOOKUP(AD$3,LISTS!$M$2:$N$21,2,FALSE)*IF(R265="YES",1,0)))*VLOOKUP($H265,LISTS!$G$2:$H$10,2,FALSE)</f>
        <v>0</v>
      </c>
      <c r="AE265" s="11">
        <f>(IF($K265="No",0,VLOOKUP(AE$3,LISTS!$M$2:$N$21,2,FALSE)*IF(S265="YES",1,0)))*VLOOKUP($H265,LISTS!$G$2:$H$10,2,FALSE)</f>
        <v>0</v>
      </c>
      <c r="AF265" s="11">
        <f>(IF($K265="No",0,VLOOKUP(AF$3,LISTS!$M$2:$N$21,2,FALSE)*IF(T265="YES",1,0)))*VLOOKUP($H265,LISTS!$G$2:$H$10,2,FALSE)</f>
        <v>0</v>
      </c>
      <c r="AG265" s="11">
        <f>(IF($K265="No",0,VLOOKUP(AG$3,LISTS!$M$2:$N$21,2,FALSE)*IF(U265="YES",1,0)))*VLOOKUP($H265,LISTS!$G$2:$H$10,2,FALSE)</f>
        <v>0</v>
      </c>
      <c r="AH265" s="11">
        <f>(IF($K265="No",0,VLOOKUP(AH$3,LISTS!$M$2:$N$21,2,FALSE)*IF(V265="YES",1,0)))*VLOOKUP($H265,LISTS!$G$2:$H$10,2,FALSE)</f>
        <v>0</v>
      </c>
      <c r="AI265" s="28">
        <f t="shared" si="47"/>
        <v>0</v>
      </c>
    </row>
    <row r="266" spans="1:35" x14ac:dyDescent="0.25">
      <c r="A266" s="3">
        <f t="shared" ref="A266" si="49">$A$4</f>
        <v>2023</v>
      </c>
      <c r="B266" s="11">
        <f t="shared" ref="B266" si="50">B265</f>
        <v>10</v>
      </c>
      <c r="C266" s="11" t="str">
        <f>VLOOKUP($B266,'FIXTURES INPUT'!$A$4:$H$41,2,FALSE)</f>
        <v>WK10</v>
      </c>
      <c r="D266" s="13" t="str">
        <f>VLOOKUP($B266,'FIXTURES INPUT'!$A$4:$H$41,3,FALSE)</f>
        <v>Sat</v>
      </c>
      <c r="E266" s="14">
        <f>VLOOKUP($B266,'FIXTURES INPUT'!$A$4:$H$41,4,FALSE)</f>
        <v>45094</v>
      </c>
      <c r="F266" s="4" t="str">
        <f>VLOOKUP($B266,'FIXTURES INPUT'!$A$4:$H$41,6,FALSE)</f>
        <v>Bures</v>
      </c>
      <c r="G266" s="13" t="str">
        <f>VLOOKUP($B266,'FIXTURES INPUT'!$A$4:$H$41,7,FALSE)</f>
        <v>Away</v>
      </c>
      <c r="H266" s="13" t="str">
        <f>VLOOKUP($B266,'FIXTURES INPUT'!$A$4:$H$41,8,FALSE)</f>
        <v>Standard</v>
      </c>
      <c r="I266" s="13">
        <v>2</v>
      </c>
      <c r="J266" s="4" t="str">
        <f>VLOOKUP($I266,LISTS!$A$2:$B$39,2,FALSE)</f>
        <v>Tris</v>
      </c>
      <c r="K266" s="32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X266" s="13">
        <f>(IF($K266="No",0,VLOOKUP(X$3,LISTS!$M$2:$N$21,2,FALSE)*L266))*VLOOKUP($H266,LISTS!$G$2:$H$10,2,FALSE)</f>
        <v>0</v>
      </c>
      <c r="Y266" s="13">
        <f>(IF($K266="No",0,VLOOKUP(Y$3,LISTS!$M$2:$N$21,2,FALSE)*M266))*VLOOKUP($H266,LISTS!$G$2:$H$10,2,FALSE)</f>
        <v>0</v>
      </c>
      <c r="Z266" s="13">
        <f>(IF($K266="No",0,VLOOKUP(Z$3,LISTS!$M$2:$N$21,2,FALSE)*N266))*VLOOKUP($H266,LISTS!$G$2:$H$10,2,FALSE)</f>
        <v>0</v>
      </c>
      <c r="AA266" s="13">
        <f>(IF($K266="No",0,VLOOKUP(AA$3,LISTS!$M$2:$N$21,2,FALSE)*O266))*VLOOKUP($H266,LISTS!$G$2:$H$10,2,FALSE)</f>
        <v>0</v>
      </c>
      <c r="AB266" s="13">
        <f>(IF($K266="No",0,VLOOKUP(AB$3,LISTS!$M$2:$N$21,2,FALSE)*P266))*VLOOKUP($H266,LISTS!$G$2:$H$10,2,FALSE)</f>
        <v>0</v>
      </c>
      <c r="AC266" s="13">
        <f>(IF($K266="No",0,VLOOKUP(AC$3,LISTS!$M$2:$N$21,2,FALSE)*IF(Q266="YES",1,0)))*VLOOKUP($H266,LISTS!$G$2:$H$10,2,FALSE)</f>
        <v>0</v>
      </c>
      <c r="AD266" s="13">
        <f>(IF($K266="No",0,VLOOKUP(AD$3,LISTS!$M$2:$N$21,2,FALSE)*IF(R266="YES",1,0)))*VLOOKUP($H266,LISTS!$G$2:$H$10,2,FALSE)</f>
        <v>0</v>
      </c>
      <c r="AE266" s="13">
        <f>(IF($K266="No",0,VLOOKUP(AE$3,LISTS!$M$2:$N$21,2,FALSE)*IF(S266="YES",1,0)))*VLOOKUP($H266,LISTS!$G$2:$H$10,2,FALSE)</f>
        <v>0</v>
      </c>
      <c r="AF266" s="13">
        <f>(IF($K266="No",0,VLOOKUP(AF$3,LISTS!$M$2:$N$21,2,FALSE)*IF(T266="YES",1,0)))*VLOOKUP($H266,LISTS!$G$2:$H$10,2,FALSE)</f>
        <v>0</v>
      </c>
      <c r="AG266" s="13">
        <f>(IF($K266="No",0,VLOOKUP(AG$3,LISTS!$M$2:$N$21,2,FALSE)*IF(U266="YES",1,0)))*VLOOKUP($H266,LISTS!$G$2:$H$10,2,FALSE)</f>
        <v>0</v>
      </c>
      <c r="AH266" s="13">
        <f>(IF($K266="No",0,VLOOKUP(AH$3,LISTS!$M$2:$N$21,2,FALSE)*IF(V266="YES",1,0)))*VLOOKUP($H266,LISTS!$G$2:$H$10,2,FALSE)</f>
        <v>0</v>
      </c>
      <c r="AI266" s="29">
        <f t="shared" si="47"/>
        <v>0</v>
      </c>
    </row>
    <row r="267" spans="1:35" x14ac:dyDescent="0.25">
      <c r="A267" s="3">
        <f t="shared" si="44"/>
        <v>2023</v>
      </c>
      <c r="B267" s="11">
        <f t="shared" si="45"/>
        <v>10</v>
      </c>
      <c r="C267" s="11" t="str">
        <f>VLOOKUP($B267,'FIXTURES INPUT'!$A$4:$H$41,2,FALSE)</f>
        <v>WK10</v>
      </c>
      <c r="D267" s="13" t="str">
        <f>VLOOKUP($B267,'FIXTURES INPUT'!$A$4:$H$41,3,FALSE)</f>
        <v>Sat</v>
      </c>
      <c r="E267" s="14">
        <f>VLOOKUP($B267,'FIXTURES INPUT'!$A$4:$H$41,4,FALSE)</f>
        <v>45094</v>
      </c>
      <c r="F267" s="4" t="str">
        <f>VLOOKUP($B267,'FIXTURES INPUT'!$A$4:$H$41,6,FALSE)</f>
        <v>Bures</v>
      </c>
      <c r="G267" s="13" t="str">
        <f>VLOOKUP($B267,'FIXTURES INPUT'!$A$4:$H$41,7,FALSE)</f>
        <v>Away</v>
      </c>
      <c r="H267" s="13" t="str">
        <f>VLOOKUP($B267,'FIXTURES INPUT'!$A$4:$H$41,8,FALSE)</f>
        <v>Standard</v>
      </c>
      <c r="I267" s="13">
        <v>3</v>
      </c>
      <c r="J267" s="4" t="str">
        <f>VLOOKUP($I267,LISTS!$A$2:$B$39,2,FALSE)</f>
        <v>Jepson</v>
      </c>
      <c r="K267" s="32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X267" s="13">
        <f>(IF($K267="No",0,VLOOKUP(X$3,LISTS!$M$2:$N$21,2,FALSE)*L267))*VLOOKUP($H267,LISTS!$G$2:$H$10,2,FALSE)</f>
        <v>0</v>
      </c>
      <c r="Y267" s="13">
        <f>(IF($K267="No",0,VLOOKUP(Y$3,LISTS!$M$2:$N$21,2,FALSE)*M267))*VLOOKUP($H267,LISTS!$G$2:$H$10,2,FALSE)</f>
        <v>0</v>
      </c>
      <c r="Z267" s="13">
        <f>(IF($K267="No",0,VLOOKUP(Z$3,LISTS!$M$2:$N$21,2,FALSE)*N267))*VLOOKUP($H267,LISTS!$G$2:$H$10,2,FALSE)</f>
        <v>0</v>
      </c>
      <c r="AA267" s="13">
        <f>(IF($K267="No",0,VLOOKUP(AA$3,LISTS!$M$2:$N$21,2,FALSE)*O267))*VLOOKUP($H267,LISTS!$G$2:$H$10,2,FALSE)</f>
        <v>0</v>
      </c>
      <c r="AB267" s="13">
        <f>(IF($K267="No",0,VLOOKUP(AB$3,LISTS!$M$2:$N$21,2,FALSE)*P267))*VLOOKUP($H267,LISTS!$G$2:$H$10,2,FALSE)</f>
        <v>0</v>
      </c>
      <c r="AC267" s="13">
        <f>(IF($K267="No",0,VLOOKUP(AC$3,LISTS!$M$2:$N$21,2,FALSE)*IF(Q267="YES",1,0)))*VLOOKUP($H267,LISTS!$G$2:$H$10,2,FALSE)</f>
        <v>0</v>
      </c>
      <c r="AD267" s="13">
        <f>(IF($K267="No",0,VLOOKUP(AD$3,LISTS!$M$2:$N$21,2,FALSE)*IF(R267="YES",1,0)))*VLOOKUP($H267,LISTS!$G$2:$H$10,2,FALSE)</f>
        <v>0</v>
      </c>
      <c r="AE267" s="13">
        <f>(IF($K267="No",0,VLOOKUP(AE$3,LISTS!$M$2:$N$21,2,FALSE)*IF(S267="YES",1,0)))*VLOOKUP($H267,LISTS!$G$2:$H$10,2,FALSE)</f>
        <v>0</v>
      </c>
      <c r="AF267" s="13">
        <f>(IF($K267="No",0,VLOOKUP(AF$3,LISTS!$M$2:$N$21,2,FALSE)*IF(T267="YES",1,0)))*VLOOKUP($H267,LISTS!$G$2:$H$10,2,FALSE)</f>
        <v>0</v>
      </c>
      <c r="AG267" s="13">
        <f>(IF($K267="No",0,VLOOKUP(AG$3,LISTS!$M$2:$N$21,2,FALSE)*IF(U267="YES",1,0)))*VLOOKUP($H267,LISTS!$G$2:$H$10,2,FALSE)</f>
        <v>0</v>
      </c>
      <c r="AH267" s="13">
        <f>(IF($K267="No",0,VLOOKUP(AH$3,LISTS!$M$2:$N$21,2,FALSE)*IF(V267="YES",1,0)))*VLOOKUP($H267,LISTS!$G$2:$H$10,2,FALSE)</f>
        <v>0</v>
      </c>
      <c r="AI267" s="29">
        <f t="shared" si="47"/>
        <v>0</v>
      </c>
    </row>
    <row r="268" spans="1:35" x14ac:dyDescent="0.25">
      <c r="A268" s="3">
        <f t="shared" si="44"/>
        <v>2023</v>
      </c>
      <c r="B268" s="11">
        <f t="shared" si="45"/>
        <v>10</v>
      </c>
      <c r="C268" s="11" t="str">
        <f>VLOOKUP($B268,'FIXTURES INPUT'!$A$4:$H$41,2,FALSE)</f>
        <v>WK10</v>
      </c>
      <c r="D268" s="13" t="str">
        <f>VLOOKUP($B268,'FIXTURES INPUT'!$A$4:$H$41,3,FALSE)</f>
        <v>Sat</v>
      </c>
      <c r="E268" s="14">
        <f>VLOOKUP($B268,'FIXTURES INPUT'!$A$4:$H$41,4,FALSE)</f>
        <v>45094</v>
      </c>
      <c r="F268" s="4" t="str">
        <f>VLOOKUP($B268,'FIXTURES INPUT'!$A$4:$H$41,6,FALSE)</f>
        <v>Bures</v>
      </c>
      <c r="G268" s="13" t="str">
        <f>VLOOKUP($B268,'FIXTURES INPUT'!$A$4:$H$41,7,FALSE)</f>
        <v>Away</v>
      </c>
      <c r="H268" s="13" t="str">
        <f>VLOOKUP($B268,'FIXTURES INPUT'!$A$4:$H$41,8,FALSE)</f>
        <v>Standard</v>
      </c>
      <c r="I268" s="13">
        <v>4</v>
      </c>
      <c r="J268" s="4" t="str">
        <f>VLOOKUP($I268,LISTS!$A$2:$B$39,2,FALSE)</f>
        <v>Wellsy</v>
      </c>
      <c r="K268" s="32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X268" s="13">
        <f>(IF($K268="No",0,VLOOKUP(X$3,LISTS!$M$2:$N$21,2,FALSE)*L268))*VLOOKUP($H268,LISTS!$G$2:$H$10,2,FALSE)</f>
        <v>0</v>
      </c>
      <c r="Y268" s="13">
        <f>(IF($K268="No",0,VLOOKUP(Y$3,LISTS!$M$2:$N$21,2,FALSE)*M268))*VLOOKUP($H268,LISTS!$G$2:$H$10,2,FALSE)</f>
        <v>0</v>
      </c>
      <c r="Z268" s="13">
        <f>(IF($K268="No",0,VLOOKUP(Z$3,LISTS!$M$2:$N$21,2,FALSE)*N268))*VLOOKUP($H268,LISTS!$G$2:$H$10,2,FALSE)</f>
        <v>0</v>
      </c>
      <c r="AA268" s="13">
        <f>(IF($K268="No",0,VLOOKUP(AA$3,LISTS!$M$2:$N$21,2,FALSE)*O268))*VLOOKUP($H268,LISTS!$G$2:$H$10,2,FALSE)</f>
        <v>0</v>
      </c>
      <c r="AB268" s="13">
        <f>(IF($K268="No",0,VLOOKUP(AB$3,LISTS!$M$2:$N$21,2,FALSE)*P268))*VLOOKUP($H268,LISTS!$G$2:$H$10,2,FALSE)</f>
        <v>0</v>
      </c>
      <c r="AC268" s="13">
        <f>(IF($K268="No",0,VLOOKUP(AC$3,LISTS!$M$2:$N$21,2,FALSE)*IF(Q268="YES",1,0)))*VLOOKUP($H268,LISTS!$G$2:$H$10,2,FALSE)</f>
        <v>0</v>
      </c>
      <c r="AD268" s="13">
        <f>(IF($K268="No",0,VLOOKUP(AD$3,LISTS!$M$2:$N$21,2,FALSE)*IF(R268="YES",1,0)))*VLOOKUP($H268,LISTS!$G$2:$H$10,2,FALSE)</f>
        <v>0</v>
      </c>
      <c r="AE268" s="13">
        <f>(IF($K268="No",0,VLOOKUP(AE$3,LISTS!$M$2:$N$21,2,FALSE)*IF(S268="YES",1,0)))*VLOOKUP($H268,LISTS!$G$2:$H$10,2,FALSE)</f>
        <v>0</v>
      </c>
      <c r="AF268" s="13">
        <f>(IF($K268="No",0,VLOOKUP(AF$3,LISTS!$M$2:$N$21,2,FALSE)*IF(T268="YES",1,0)))*VLOOKUP($H268,LISTS!$G$2:$H$10,2,FALSE)</f>
        <v>0</v>
      </c>
      <c r="AG268" s="13">
        <f>(IF($K268="No",0,VLOOKUP(AG$3,LISTS!$M$2:$N$21,2,FALSE)*IF(U268="YES",1,0)))*VLOOKUP($H268,LISTS!$G$2:$H$10,2,FALSE)</f>
        <v>0</v>
      </c>
      <c r="AH268" s="13">
        <f>(IF($K268="No",0,VLOOKUP(AH$3,LISTS!$M$2:$N$21,2,FALSE)*IF(V268="YES",1,0)))*VLOOKUP($H268,LISTS!$G$2:$H$10,2,FALSE)</f>
        <v>0</v>
      </c>
      <c r="AI268" s="29">
        <f t="shared" si="47"/>
        <v>0</v>
      </c>
    </row>
    <row r="269" spans="1:35" x14ac:dyDescent="0.25">
      <c r="A269" s="3">
        <f t="shared" si="44"/>
        <v>2023</v>
      </c>
      <c r="B269" s="11">
        <f t="shared" si="45"/>
        <v>10</v>
      </c>
      <c r="C269" s="11" t="str">
        <f>VLOOKUP($B269,'FIXTURES INPUT'!$A$4:$H$41,2,FALSE)</f>
        <v>WK10</v>
      </c>
      <c r="D269" s="13" t="str">
        <f>VLOOKUP($B269,'FIXTURES INPUT'!$A$4:$H$41,3,FALSE)</f>
        <v>Sat</v>
      </c>
      <c r="E269" s="14">
        <f>VLOOKUP($B269,'FIXTURES INPUT'!$A$4:$H$41,4,FALSE)</f>
        <v>45094</v>
      </c>
      <c r="F269" s="4" t="str">
        <f>VLOOKUP($B269,'FIXTURES INPUT'!$A$4:$H$41,6,FALSE)</f>
        <v>Bures</v>
      </c>
      <c r="G269" s="13" t="str">
        <f>VLOOKUP($B269,'FIXTURES INPUT'!$A$4:$H$41,7,FALSE)</f>
        <v>Away</v>
      </c>
      <c r="H269" s="13" t="str">
        <f>VLOOKUP($B269,'FIXTURES INPUT'!$A$4:$H$41,8,FALSE)</f>
        <v>Standard</v>
      </c>
      <c r="I269" s="13">
        <v>5</v>
      </c>
      <c r="J269" s="4" t="str">
        <f>VLOOKUP($I269,LISTS!$A$2:$B$39,2,FALSE)</f>
        <v>Cal</v>
      </c>
      <c r="K269" s="32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X269" s="13">
        <f>(IF($K269="No",0,VLOOKUP(X$3,LISTS!$M$2:$N$21,2,FALSE)*L269))*VLOOKUP($H269,LISTS!$G$2:$H$10,2,FALSE)</f>
        <v>0</v>
      </c>
      <c r="Y269" s="13">
        <f>(IF($K269="No",0,VLOOKUP(Y$3,LISTS!$M$2:$N$21,2,FALSE)*M269))*VLOOKUP($H269,LISTS!$G$2:$H$10,2,FALSE)</f>
        <v>0</v>
      </c>
      <c r="Z269" s="13">
        <f>(IF($K269="No",0,VLOOKUP(Z$3,LISTS!$M$2:$N$21,2,FALSE)*N269))*VLOOKUP($H269,LISTS!$G$2:$H$10,2,FALSE)</f>
        <v>0</v>
      </c>
      <c r="AA269" s="13">
        <f>(IF($K269="No",0,VLOOKUP(AA$3,LISTS!$M$2:$N$21,2,FALSE)*O269))*VLOOKUP($H269,LISTS!$G$2:$H$10,2,FALSE)</f>
        <v>0</v>
      </c>
      <c r="AB269" s="13">
        <f>(IF($K269="No",0,VLOOKUP(AB$3,LISTS!$M$2:$N$21,2,FALSE)*P269))*VLOOKUP($H269,LISTS!$G$2:$H$10,2,FALSE)</f>
        <v>0</v>
      </c>
      <c r="AC269" s="13">
        <f>(IF($K269="No",0,VLOOKUP(AC$3,LISTS!$M$2:$N$21,2,FALSE)*IF(Q269="YES",1,0)))*VLOOKUP($H269,LISTS!$G$2:$H$10,2,FALSE)</f>
        <v>0</v>
      </c>
      <c r="AD269" s="13">
        <f>(IF($K269="No",0,VLOOKUP(AD$3,LISTS!$M$2:$N$21,2,FALSE)*IF(R269="YES",1,0)))*VLOOKUP($H269,LISTS!$G$2:$H$10,2,FALSE)</f>
        <v>0</v>
      </c>
      <c r="AE269" s="13">
        <f>(IF($K269="No",0,VLOOKUP(AE$3,LISTS!$M$2:$N$21,2,FALSE)*IF(S269="YES",1,0)))*VLOOKUP($H269,LISTS!$G$2:$H$10,2,FALSE)</f>
        <v>0</v>
      </c>
      <c r="AF269" s="13">
        <f>(IF($K269="No",0,VLOOKUP(AF$3,LISTS!$M$2:$N$21,2,FALSE)*IF(T269="YES",1,0)))*VLOOKUP($H269,LISTS!$G$2:$H$10,2,FALSE)</f>
        <v>0</v>
      </c>
      <c r="AG269" s="13">
        <f>(IF($K269="No",0,VLOOKUP(AG$3,LISTS!$M$2:$N$21,2,FALSE)*IF(U269="YES",1,0)))*VLOOKUP($H269,LISTS!$G$2:$H$10,2,FALSE)</f>
        <v>0</v>
      </c>
      <c r="AH269" s="13">
        <f>(IF($K269="No",0,VLOOKUP(AH$3,LISTS!$M$2:$N$21,2,FALSE)*IF(V269="YES",1,0)))*VLOOKUP($H269,LISTS!$G$2:$H$10,2,FALSE)</f>
        <v>0</v>
      </c>
      <c r="AI269" s="29">
        <f t="shared" si="47"/>
        <v>0</v>
      </c>
    </row>
    <row r="270" spans="1:35" x14ac:dyDescent="0.25">
      <c r="A270" s="3">
        <f t="shared" si="44"/>
        <v>2023</v>
      </c>
      <c r="B270" s="11">
        <f t="shared" si="45"/>
        <v>10</v>
      </c>
      <c r="C270" s="11" t="str">
        <f>VLOOKUP($B270,'FIXTURES INPUT'!$A$4:$H$41,2,FALSE)</f>
        <v>WK10</v>
      </c>
      <c r="D270" s="13" t="str">
        <f>VLOOKUP($B270,'FIXTURES INPUT'!$A$4:$H$41,3,FALSE)</f>
        <v>Sat</v>
      </c>
      <c r="E270" s="14">
        <f>VLOOKUP($B270,'FIXTURES INPUT'!$A$4:$H$41,4,FALSE)</f>
        <v>45094</v>
      </c>
      <c r="F270" s="4" t="str">
        <f>VLOOKUP($B270,'FIXTURES INPUT'!$A$4:$H$41,6,FALSE)</f>
        <v>Bures</v>
      </c>
      <c r="G270" s="13" t="str">
        <f>VLOOKUP($B270,'FIXTURES INPUT'!$A$4:$H$41,7,FALSE)</f>
        <v>Away</v>
      </c>
      <c r="H270" s="13" t="str">
        <f>VLOOKUP($B270,'FIXTURES INPUT'!$A$4:$H$41,8,FALSE)</f>
        <v>Standard</v>
      </c>
      <c r="I270" s="13">
        <v>6</v>
      </c>
      <c r="J270" s="4" t="str">
        <f>VLOOKUP($I270,LISTS!$A$2:$B$39,2,FALSE)</f>
        <v>Weavers</v>
      </c>
      <c r="K270" s="32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X270" s="13">
        <f>(IF($K270="No",0,VLOOKUP(X$3,LISTS!$M$2:$N$21,2,FALSE)*L270))*VLOOKUP($H270,LISTS!$G$2:$H$10,2,FALSE)</f>
        <v>0</v>
      </c>
      <c r="Y270" s="13">
        <f>(IF($K270="No",0,VLOOKUP(Y$3,LISTS!$M$2:$N$21,2,FALSE)*M270))*VLOOKUP($H270,LISTS!$G$2:$H$10,2,FALSE)</f>
        <v>0</v>
      </c>
      <c r="Z270" s="13">
        <f>(IF($K270="No",0,VLOOKUP(Z$3,LISTS!$M$2:$N$21,2,FALSE)*N270))*VLOOKUP($H270,LISTS!$G$2:$H$10,2,FALSE)</f>
        <v>0</v>
      </c>
      <c r="AA270" s="13">
        <f>(IF($K270="No",0,VLOOKUP(AA$3,LISTS!$M$2:$N$21,2,FALSE)*O270))*VLOOKUP($H270,LISTS!$G$2:$H$10,2,FALSE)</f>
        <v>0</v>
      </c>
      <c r="AB270" s="13">
        <f>(IF($K270="No",0,VLOOKUP(AB$3,LISTS!$M$2:$N$21,2,FALSE)*P270))*VLOOKUP($H270,LISTS!$G$2:$H$10,2,FALSE)</f>
        <v>0</v>
      </c>
      <c r="AC270" s="13">
        <f>(IF($K270="No",0,VLOOKUP(AC$3,LISTS!$M$2:$N$21,2,FALSE)*IF(Q270="YES",1,0)))*VLOOKUP($H270,LISTS!$G$2:$H$10,2,FALSE)</f>
        <v>0</v>
      </c>
      <c r="AD270" s="13">
        <f>(IF($K270="No",0,VLOOKUP(AD$3,LISTS!$M$2:$N$21,2,FALSE)*IF(R270="YES",1,0)))*VLOOKUP($H270,LISTS!$G$2:$H$10,2,FALSE)</f>
        <v>0</v>
      </c>
      <c r="AE270" s="13">
        <f>(IF($K270="No",0,VLOOKUP(AE$3,LISTS!$M$2:$N$21,2,FALSE)*IF(S270="YES",1,0)))*VLOOKUP($H270,LISTS!$G$2:$H$10,2,FALSE)</f>
        <v>0</v>
      </c>
      <c r="AF270" s="13">
        <f>(IF($K270="No",0,VLOOKUP(AF$3,LISTS!$M$2:$N$21,2,FALSE)*IF(T270="YES",1,0)))*VLOOKUP($H270,LISTS!$G$2:$H$10,2,FALSE)</f>
        <v>0</v>
      </c>
      <c r="AG270" s="13">
        <f>(IF($K270="No",0,VLOOKUP(AG$3,LISTS!$M$2:$N$21,2,FALSE)*IF(U270="YES",1,0)))*VLOOKUP($H270,LISTS!$G$2:$H$10,2,FALSE)</f>
        <v>0</v>
      </c>
      <c r="AH270" s="13">
        <f>(IF($K270="No",0,VLOOKUP(AH$3,LISTS!$M$2:$N$21,2,FALSE)*IF(V270="YES",1,0)))*VLOOKUP($H270,LISTS!$G$2:$H$10,2,FALSE)</f>
        <v>0</v>
      </c>
      <c r="AI270" s="29">
        <f t="shared" si="47"/>
        <v>0</v>
      </c>
    </row>
    <row r="271" spans="1:35" x14ac:dyDescent="0.25">
      <c r="A271" s="3">
        <f t="shared" si="44"/>
        <v>2023</v>
      </c>
      <c r="B271" s="11">
        <f t="shared" si="45"/>
        <v>10</v>
      </c>
      <c r="C271" s="11" t="str">
        <f>VLOOKUP($B271,'FIXTURES INPUT'!$A$4:$H$41,2,FALSE)</f>
        <v>WK10</v>
      </c>
      <c r="D271" s="13" t="str">
        <f>VLOOKUP($B271,'FIXTURES INPUT'!$A$4:$H$41,3,FALSE)</f>
        <v>Sat</v>
      </c>
      <c r="E271" s="14">
        <f>VLOOKUP($B271,'FIXTURES INPUT'!$A$4:$H$41,4,FALSE)</f>
        <v>45094</v>
      </c>
      <c r="F271" s="4" t="str">
        <f>VLOOKUP($B271,'FIXTURES INPUT'!$A$4:$H$41,6,FALSE)</f>
        <v>Bures</v>
      </c>
      <c r="G271" s="13" t="str">
        <f>VLOOKUP($B271,'FIXTURES INPUT'!$A$4:$H$41,7,FALSE)</f>
        <v>Away</v>
      </c>
      <c r="H271" s="13" t="str">
        <f>VLOOKUP($B271,'FIXTURES INPUT'!$A$4:$H$41,8,FALSE)</f>
        <v>Standard</v>
      </c>
      <c r="I271" s="13">
        <v>7</v>
      </c>
      <c r="J271" s="4" t="str">
        <f>VLOOKUP($I271,LISTS!$A$2:$B$39,2,FALSE)</f>
        <v>Superted</v>
      </c>
      <c r="K271" s="32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X271" s="13">
        <f>(IF($K271="No",0,VLOOKUP(X$3,LISTS!$M$2:$N$21,2,FALSE)*L271))*VLOOKUP($H271,LISTS!$G$2:$H$10,2,FALSE)</f>
        <v>0</v>
      </c>
      <c r="Y271" s="13">
        <f>(IF($K271="No",0,VLOOKUP(Y$3,LISTS!$M$2:$N$21,2,FALSE)*M271))*VLOOKUP($H271,LISTS!$G$2:$H$10,2,FALSE)</f>
        <v>0</v>
      </c>
      <c r="Z271" s="13">
        <f>(IF($K271="No",0,VLOOKUP(Z$3,LISTS!$M$2:$N$21,2,FALSE)*N271))*VLOOKUP($H271,LISTS!$G$2:$H$10,2,FALSE)</f>
        <v>0</v>
      </c>
      <c r="AA271" s="13">
        <f>(IF($K271="No",0,VLOOKUP(AA$3,LISTS!$M$2:$N$21,2,FALSE)*O271))*VLOOKUP($H271,LISTS!$G$2:$H$10,2,FALSE)</f>
        <v>0</v>
      </c>
      <c r="AB271" s="13">
        <f>(IF($K271="No",0,VLOOKUP(AB$3,LISTS!$M$2:$N$21,2,FALSE)*P271))*VLOOKUP($H271,LISTS!$G$2:$H$10,2,FALSE)</f>
        <v>0</v>
      </c>
      <c r="AC271" s="13">
        <f>(IF($K271="No",0,VLOOKUP(AC$3,LISTS!$M$2:$N$21,2,FALSE)*IF(Q271="YES",1,0)))*VLOOKUP($H271,LISTS!$G$2:$H$10,2,FALSE)</f>
        <v>0</v>
      </c>
      <c r="AD271" s="13">
        <f>(IF($K271="No",0,VLOOKUP(AD$3,LISTS!$M$2:$N$21,2,FALSE)*IF(R271="YES",1,0)))*VLOOKUP($H271,LISTS!$G$2:$H$10,2,FALSE)</f>
        <v>0</v>
      </c>
      <c r="AE271" s="13">
        <f>(IF($K271="No",0,VLOOKUP(AE$3,LISTS!$M$2:$N$21,2,FALSE)*IF(S271="YES",1,0)))*VLOOKUP($H271,LISTS!$G$2:$H$10,2,FALSE)</f>
        <v>0</v>
      </c>
      <c r="AF271" s="13">
        <f>(IF($K271="No",0,VLOOKUP(AF$3,LISTS!$M$2:$N$21,2,FALSE)*IF(T271="YES",1,0)))*VLOOKUP($H271,LISTS!$G$2:$H$10,2,FALSE)</f>
        <v>0</v>
      </c>
      <c r="AG271" s="13">
        <f>(IF($K271="No",0,VLOOKUP(AG$3,LISTS!$M$2:$N$21,2,FALSE)*IF(U271="YES",1,0)))*VLOOKUP($H271,LISTS!$G$2:$H$10,2,FALSE)</f>
        <v>0</v>
      </c>
      <c r="AH271" s="13">
        <f>(IF($K271="No",0,VLOOKUP(AH$3,LISTS!$M$2:$N$21,2,FALSE)*IF(V271="YES",1,0)))*VLOOKUP($H271,LISTS!$G$2:$H$10,2,FALSE)</f>
        <v>0</v>
      </c>
      <c r="AI271" s="29">
        <f t="shared" si="47"/>
        <v>0</v>
      </c>
    </row>
    <row r="272" spans="1:35" x14ac:dyDescent="0.25">
      <c r="A272" s="3">
        <f t="shared" si="44"/>
        <v>2023</v>
      </c>
      <c r="B272" s="11">
        <f t="shared" si="45"/>
        <v>10</v>
      </c>
      <c r="C272" s="11" t="str">
        <f>VLOOKUP($B272,'FIXTURES INPUT'!$A$4:$H$41,2,FALSE)</f>
        <v>WK10</v>
      </c>
      <c r="D272" s="13" t="str">
        <f>VLOOKUP($B272,'FIXTURES INPUT'!$A$4:$H$41,3,FALSE)</f>
        <v>Sat</v>
      </c>
      <c r="E272" s="14">
        <f>VLOOKUP($B272,'FIXTURES INPUT'!$A$4:$H$41,4,FALSE)</f>
        <v>45094</v>
      </c>
      <c r="F272" s="4" t="str">
        <f>VLOOKUP($B272,'FIXTURES INPUT'!$A$4:$H$41,6,FALSE)</f>
        <v>Bures</v>
      </c>
      <c r="G272" s="13" t="str">
        <f>VLOOKUP($B272,'FIXTURES INPUT'!$A$4:$H$41,7,FALSE)</f>
        <v>Away</v>
      </c>
      <c r="H272" s="13" t="str">
        <f>VLOOKUP($B272,'FIXTURES INPUT'!$A$4:$H$41,8,FALSE)</f>
        <v>Standard</v>
      </c>
      <c r="I272" s="13">
        <f t="shared" ref="I272" si="51">I271+1</f>
        <v>8</v>
      </c>
      <c r="J272" s="4" t="str">
        <f>VLOOKUP($I272,LISTS!$A$2:$B$39,2,FALSE)</f>
        <v>Little</v>
      </c>
      <c r="K272" s="32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X272" s="13">
        <f>(IF($K272="No",0,VLOOKUP(X$3,LISTS!$M$2:$N$21,2,FALSE)*L272))*VLOOKUP($H272,LISTS!$G$2:$H$10,2,FALSE)</f>
        <v>0</v>
      </c>
      <c r="Y272" s="13">
        <f>(IF($K272="No",0,VLOOKUP(Y$3,LISTS!$M$2:$N$21,2,FALSE)*M272))*VLOOKUP($H272,LISTS!$G$2:$H$10,2,FALSE)</f>
        <v>0</v>
      </c>
      <c r="Z272" s="13">
        <f>(IF($K272="No",0,VLOOKUP(Z$3,LISTS!$M$2:$N$21,2,FALSE)*N272))*VLOOKUP($H272,LISTS!$G$2:$H$10,2,FALSE)</f>
        <v>0</v>
      </c>
      <c r="AA272" s="13">
        <f>(IF($K272="No",0,VLOOKUP(AA$3,LISTS!$M$2:$N$21,2,FALSE)*O272))*VLOOKUP($H272,LISTS!$G$2:$H$10,2,FALSE)</f>
        <v>0</v>
      </c>
      <c r="AB272" s="13">
        <f>(IF($K272="No",0,VLOOKUP(AB$3,LISTS!$M$2:$N$21,2,FALSE)*P272))*VLOOKUP($H272,LISTS!$G$2:$H$10,2,FALSE)</f>
        <v>0</v>
      </c>
      <c r="AC272" s="13">
        <f>(IF($K272="No",0,VLOOKUP(AC$3,LISTS!$M$2:$N$21,2,FALSE)*IF(Q272="YES",1,0)))*VLOOKUP($H272,LISTS!$G$2:$H$10,2,FALSE)</f>
        <v>0</v>
      </c>
      <c r="AD272" s="13">
        <f>(IF($K272="No",0,VLOOKUP(AD$3,LISTS!$M$2:$N$21,2,FALSE)*IF(R272="YES",1,0)))*VLOOKUP($H272,LISTS!$G$2:$H$10,2,FALSE)</f>
        <v>0</v>
      </c>
      <c r="AE272" s="13">
        <f>(IF($K272="No",0,VLOOKUP(AE$3,LISTS!$M$2:$N$21,2,FALSE)*IF(S272="YES",1,0)))*VLOOKUP($H272,LISTS!$G$2:$H$10,2,FALSE)</f>
        <v>0</v>
      </c>
      <c r="AF272" s="13">
        <f>(IF($K272="No",0,VLOOKUP(AF$3,LISTS!$M$2:$N$21,2,FALSE)*IF(T272="YES",1,0)))*VLOOKUP($H272,LISTS!$G$2:$H$10,2,FALSE)</f>
        <v>0</v>
      </c>
      <c r="AG272" s="13">
        <f>(IF($K272="No",0,VLOOKUP(AG$3,LISTS!$M$2:$N$21,2,FALSE)*IF(U272="YES",1,0)))*VLOOKUP($H272,LISTS!$G$2:$H$10,2,FALSE)</f>
        <v>0</v>
      </c>
      <c r="AH272" s="13">
        <f>(IF($K272="No",0,VLOOKUP(AH$3,LISTS!$M$2:$N$21,2,FALSE)*IF(V272="YES",1,0)))*VLOOKUP($H272,LISTS!$G$2:$H$10,2,FALSE)</f>
        <v>0</v>
      </c>
      <c r="AI272" s="29">
        <f t="shared" si="47"/>
        <v>0</v>
      </c>
    </row>
    <row r="273" spans="1:35" x14ac:dyDescent="0.25">
      <c r="A273" s="3">
        <f t="shared" si="44"/>
        <v>2023</v>
      </c>
      <c r="B273" s="11">
        <f t="shared" si="45"/>
        <v>10</v>
      </c>
      <c r="C273" s="11" t="str">
        <f>VLOOKUP($B273,'FIXTURES INPUT'!$A$4:$H$41,2,FALSE)</f>
        <v>WK10</v>
      </c>
      <c r="D273" s="13" t="str">
        <f>VLOOKUP($B273,'FIXTURES INPUT'!$A$4:$H$41,3,FALSE)</f>
        <v>Sat</v>
      </c>
      <c r="E273" s="14">
        <f>VLOOKUP($B273,'FIXTURES INPUT'!$A$4:$H$41,4,FALSE)</f>
        <v>45094</v>
      </c>
      <c r="F273" s="4" t="str">
        <f>VLOOKUP($B273,'FIXTURES INPUT'!$A$4:$H$41,6,FALSE)</f>
        <v>Bures</v>
      </c>
      <c r="G273" s="13" t="str">
        <f>VLOOKUP($B273,'FIXTURES INPUT'!$A$4:$H$41,7,FALSE)</f>
        <v>Away</v>
      </c>
      <c r="H273" s="13" t="str">
        <f>VLOOKUP($B273,'FIXTURES INPUT'!$A$4:$H$41,8,FALSE)</f>
        <v>Standard</v>
      </c>
      <c r="I273" s="13">
        <f t="shared" si="46"/>
        <v>9</v>
      </c>
      <c r="J273" s="4" t="str">
        <f>VLOOKUP($I273,LISTS!$A$2:$B$39,2,FALSE)</f>
        <v>Dan Common</v>
      </c>
      <c r="K273" s="32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X273" s="13">
        <f>(IF($K273="No",0,VLOOKUP(X$3,LISTS!$M$2:$N$21,2,FALSE)*L273))*VLOOKUP($H273,LISTS!$G$2:$H$10,2,FALSE)</f>
        <v>0</v>
      </c>
      <c r="Y273" s="13">
        <f>(IF($K273="No",0,VLOOKUP(Y$3,LISTS!$M$2:$N$21,2,FALSE)*M273))*VLOOKUP($H273,LISTS!$G$2:$H$10,2,FALSE)</f>
        <v>0</v>
      </c>
      <c r="Z273" s="13">
        <f>(IF($K273="No",0,VLOOKUP(Z$3,LISTS!$M$2:$N$21,2,FALSE)*N273))*VLOOKUP($H273,LISTS!$G$2:$H$10,2,FALSE)</f>
        <v>0</v>
      </c>
      <c r="AA273" s="13">
        <f>(IF($K273="No",0,VLOOKUP(AA$3,LISTS!$M$2:$N$21,2,FALSE)*O273))*VLOOKUP($H273,LISTS!$G$2:$H$10,2,FALSE)</f>
        <v>0</v>
      </c>
      <c r="AB273" s="13">
        <f>(IF($K273="No",0,VLOOKUP(AB$3,LISTS!$M$2:$N$21,2,FALSE)*P273))*VLOOKUP($H273,LISTS!$G$2:$H$10,2,FALSE)</f>
        <v>0</v>
      </c>
      <c r="AC273" s="13">
        <f>(IF($K273="No",0,VLOOKUP(AC$3,LISTS!$M$2:$N$21,2,FALSE)*IF(Q273="YES",1,0)))*VLOOKUP($H273,LISTS!$G$2:$H$10,2,FALSE)</f>
        <v>0</v>
      </c>
      <c r="AD273" s="13">
        <f>(IF($K273="No",0,VLOOKUP(AD$3,LISTS!$M$2:$N$21,2,FALSE)*IF(R273="YES",1,0)))*VLOOKUP($H273,LISTS!$G$2:$H$10,2,FALSE)</f>
        <v>0</v>
      </c>
      <c r="AE273" s="13">
        <f>(IF($K273="No",0,VLOOKUP(AE$3,LISTS!$M$2:$N$21,2,FALSE)*IF(S273="YES",1,0)))*VLOOKUP($H273,LISTS!$G$2:$H$10,2,FALSE)</f>
        <v>0</v>
      </c>
      <c r="AF273" s="13">
        <f>(IF($K273="No",0,VLOOKUP(AF$3,LISTS!$M$2:$N$21,2,FALSE)*IF(T273="YES",1,0)))*VLOOKUP($H273,LISTS!$G$2:$H$10,2,FALSE)</f>
        <v>0</v>
      </c>
      <c r="AG273" s="13">
        <f>(IF($K273="No",0,VLOOKUP(AG$3,LISTS!$M$2:$N$21,2,FALSE)*IF(U273="YES",1,0)))*VLOOKUP($H273,LISTS!$G$2:$H$10,2,FALSE)</f>
        <v>0</v>
      </c>
      <c r="AH273" s="13">
        <f>(IF($K273="No",0,VLOOKUP(AH$3,LISTS!$M$2:$N$21,2,FALSE)*IF(V273="YES",1,0)))*VLOOKUP($H273,LISTS!$G$2:$H$10,2,FALSE)</f>
        <v>0</v>
      </c>
      <c r="AI273" s="29">
        <f t="shared" si="47"/>
        <v>0</v>
      </c>
    </row>
    <row r="274" spans="1:35" x14ac:dyDescent="0.25">
      <c r="A274" s="3">
        <f t="shared" si="44"/>
        <v>2023</v>
      </c>
      <c r="B274" s="11">
        <f t="shared" si="45"/>
        <v>10</v>
      </c>
      <c r="C274" s="11" t="str">
        <f>VLOOKUP($B274,'FIXTURES INPUT'!$A$4:$H$41,2,FALSE)</f>
        <v>WK10</v>
      </c>
      <c r="D274" s="13" t="str">
        <f>VLOOKUP($B274,'FIXTURES INPUT'!$A$4:$H$41,3,FALSE)</f>
        <v>Sat</v>
      </c>
      <c r="E274" s="14">
        <f>VLOOKUP($B274,'FIXTURES INPUT'!$A$4:$H$41,4,FALSE)</f>
        <v>45094</v>
      </c>
      <c r="F274" s="4" t="str">
        <f>VLOOKUP($B274,'FIXTURES INPUT'!$A$4:$H$41,6,FALSE)</f>
        <v>Bures</v>
      </c>
      <c r="G274" s="13" t="str">
        <f>VLOOKUP($B274,'FIXTURES INPUT'!$A$4:$H$41,7,FALSE)</f>
        <v>Away</v>
      </c>
      <c r="H274" s="13" t="str">
        <f>VLOOKUP($B274,'FIXTURES INPUT'!$A$4:$H$41,8,FALSE)</f>
        <v>Standard</v>
      </c>
      <c r="I274" s="13">
        <f t="shared" si="46"/>
        <v>10</v>
      </c>
      <c r="J274" s="4" t="str">
        <f>VLOOKUP($I274,LISTS!$A$2:$B$39,2,FALSE)</f>
        <v>Chown</v>
      </c>
      <c r="K274" s="32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X274" s="13">
        <f>(IF($K274="No",0,VLOOKUP(X$3,LISTS!$M$2:$N$21,2,FALSE)*L274))*VLOOKUP($H274,LISTS!$G$2:$H$10,2,FALSE)</f>
        <v>0</v>
      </c>
      <c r="Y274" s="13">
        <f>(IF($K274="No",0,VLOOKUP(Y$3,LISTS!$M$2:$N$21,2,FALSE)*M274))*VLOOKUP($H274,LISTS!$G$2:$H$10,2,FALSE)</f>
        <v>0</v>
      </c>
      <c r="Z274" s="13">
        <f>(IF($K274="No",0,VLOOKUP(Z$3,LISTS!$M$2:$N$21,2,FALSE)*N274))*VLOOKUP($H274,LISTS!$G$2:$H$10,2,FALSE)</f>
        <v>0</v>
      </c>
      <c r="AA274" s="13">
        <f>(IF($K274="No",0,VLOOKUP(AA$3,LISTS!$M$2:$N$21,2,FALSE)*O274))*VLOOKUP($H274,LISTS!$G$2:$H$10,2,FALSE)</f>
        <v>0</v>
      </c>
      <c r="AB274" s="13">
        <f>(IF($K274="No",0,VLOOKUP(AB$3,LISTS!$M$2:$N$21,2,FALSE)*P274))*VLOOKUP($H274,LISTS!$G$2:$H$10,2,FALSE)</f>
        <v>0</v>
      </c>
      <c r="AC274" s="13">
        <f>(IF($K274="No",0,VLOOKUP(AC$3,LISTS!$M$2:$N$21,2,FALSE)*IF(Q274="YES",1,0)))*VLOOKUP($H274,LISTS!$G$2:$H$10,2,FALSE)</f>
        <v>0</v>
      </c>
      <c r="AD274" s="13">
        <f>(IF($K274="No",0,VLOOKUP(AD$3,LISTS!$M$2:$N$21,2,FALSE)*IF(R274="YES",1,0)))*VLOOKUP($H274,LISTS!$G$2:$H$10,2,FALSE)</f>
        <v>0</v>
      </c>
      <c r="AE274" s="13">
        <f>(IF($K274="No",0,VLOOKUP(AE$3,LISTS!$M$2:$N$21,2,FALSE)*IF(S274="YES",1,0)))*VLOOKUP($H274,LISTS!$G$2:$H$10,2,FALSE)</f>
        <v>0</v>
      </c>
      <c r="AF274" s="13">
        <f>(IF($K274="No",0,VLOOKUP(AF$3,LISTS!$M$2:$N$21,2,FALSE)*IF(T274="YES",1,0)))*VLOOKUP($H274,LISTS!$G$2:$H$10,2,FALSE)</f>
        <v>0</v>
      </c>
      <c r="AG274" s="13">
        <f>(IF($K274="No",0,VLOOKUP(AG$3,LISTS!$M$2:$N$21,2,FALSE)*IF(U274="YES",1,0)))*VLOOKUP($H274,LISTS!$G$2:$H$10,2,FALSE)</f>
        <v>0</v>
      </c>
      <c r="AH274" s="13">
        <f>(IF($K274="No",0,VLOOKUP(AH$3,LISTS!$M$2:$N$21,2,FALSE)*IF(V274="YES",1,0)))*VLOOKUP($H274,LISTS!$G$2:$H$10,2,FALSE)</f>
        <v>0</v>
      </c>
      <c r="AI274" s="29">
        <f t="shared" si="47"/>
        <v>0</v>
      </c>
    </row>
    <row r="275" spans="1:35" x14ac:dyDescent="0.25">
      <c r="A275" s="3">
        <f t="shared" si="44"/>
        <v>2023</v>
      </c>
      <c r="B275" s="11">
        <f t="shared" si="45"/>
        <v>10</v>
      </c>
      <c r="C275" s="11" t="str">
        <f>VLOOKUP($B275,'FIXTURES INPUT'!$A$4:$H$41,2,FALSE)</f>
        <v>WK10</v>
      </c>
      <c r="D275" s="13" t="str">
        <f>VLOOKUP($B275,'FIXTURES INPUT'!$A$4:$H$41,3,FALSE)</f>
        <v>Sat</v>
      </c>
      <c r="E275" s="14">
        <f>VLOOKUP($B275,'FIXTURES INPUT'!$A$4:$H$41,4,FALSE)</f>
        <v>45094</v>
      </c>
      <c r="F275" s="4" t="str">
        <f>VLOOKUP($B275,'FIXTURES INPUT'!$A$4:$H$41,6,FALSE)</f>
        <v>Bures</v>
      </c>
      <c r="G275" s="13" t="str">
        <f>VLOOKUP($B275,'FIXTURES INPUT'!$A$4:$H$41,7,FALSE)</f>
        <v>Away</v>
      </c>
      <c r="H275" s="13" t="str">
        <f>VLOOKUP($B275,'FIXTURES INPUT'!$A$4:$H$41,8,FALSE)</f>
        <v>Standard</v>
      </c>
      <c r="I275" s="13">
        <f t="shared" si="46"/>
        <v>11</v>
      </c>
      <c r="J275" s="4" t="str">
        <f>VLOOKUP($I275,LISTS!$A$2:$B$39,2,FALSE)</f>
        <v>Minndo</v>
      </c>
      <c r="K275" s="32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X275" s="13">
        <f>(IF($K275="No",0,VLOOKUP(X$3,LISTS!$M$2:$N$21,2,FALSE)*L275))*VLOOKUP($H275,LISTS!$G$2:$H$10,2,FALSE)</f>
        <v>0</v>
      </c>
      <c r="Y275" s="13">
        <f>(IF($K275="No",0,VLOOKUP(Y$3,LISTS!$M$2:$N$21,2,FALSE)*M275))*VLOOKUP($H275,LISTS!$G$2:$H$10,2,FALSE)</f>
        <v>0</v>
      </c>
      <c r="Z275" s="13">
        <f>(IF($K275="No",0,VLOOKUP(Z$3,LISTS!$M$2:$N$21,2,FALSE)*N275))*VLOOKUP($H275,LISTS!$G$2:$H$10,2,FALSE)</f>
        <v>0</v>
      </c>
      <c r="AA275" s="13">
        <f>(IF($K275="No",0,VLOOKUP(AA$3,LISTS!$M$2:$N$21,2,FALSE)*O275))*VLOOKUP($H275,LISTS!$G$2:$H$10,2,FALSE)</f>
        <v>0</v>
      </c>
      <c r="AB275" s="13">
        <f>(IF($K275="No",0,VLOOKUP(AB$3,LISTS!$M$2:$N$21,2,FALSE)*P275))*VLOOKUP($H275,LISTS!$G$2:$H$10,2,FALSE)</f>
        <v>0</v>
      </c>
      <c r="AC275" s="13">
        <f>(IF($K275="No",0,VLOOKUP(AC$3,LISTS!$M$2:$N$21,2,FALSE)*IF(Q275="YES",1,0)))*VLOOKUP($H275,LISTS!$G$2:$H$10,2,FALSE)</f>
        <v>0</v>
      </c>
      <c r="AD275" s="13">
        <f>(IF($K275="No",0,VLOOKUP(AD$3,LISTS!$M$2:$N$21,2,FALSE)*IF(R275="YES",1,0)))*VLOOKUP($H275,LISTS!$G$2:$H$10,2,FALSE)</f>
        <v>0</v>
      </c>
      <c r="AE275" s="13">
        <f>(IF($K275="No",0,VLOOKUP(AE$3,LISTS!$M$2:$N$21,2,FALSE)*IF(S275="YES",1,0)))*VLOOKUP($H275,LISTS!$G$2:$H$10,2,FALSE)</f>
        <v>0</v>
      </c>
      <c r="AF275" s="13">
        <f>(IF($K275="No",0,VLOOKUP(AF$3,LISTS!$M$2:$N$21,2,FALSE)*IF(T275="YES",1,0)))*VLOOKUP($H275,LISTS!$G$2:$H$10,2,FALSE)</f>
        <v>0</v>
      </c>
      <c r="AG275" s="13">
        <f>(IF($K275="No",0,VLOOKUP(AG$3,LISTS!$M$2:$N$21,2,FALSE)*IF(U275="YES",1,0)))*VLOOKUP($H275,LISTS!$G$2:$H$10,2,FALSE)</f>
        <v>0</v>
      </c>
      <c r="AH275" s="13">
        <f>(IF($K275="No",0,VLOOKUP(AH$3,LISTS!$M$2:$N$21,2,FALSE)*IF(V275="YES",1,0)))*VLOOKUP($H275,LISTS!$G$2:$H$10,2,FALSE)</f>
        <v>0</v>
      </c>
      <c r="AI275" s="29">
        <f t="shared" si="47"/>
        <v>0</v>
      </c>
    </row>
    <row r="276" spans="1:35" x14ac:dyDescent="0.25">
      <c r="A276" s="3">
        <f t="shared" si="44"/>
        <v>2023</v>
      </c>
      <c r="B276" s="11">
        <f t="shared" si="45"/>
        <v>10</v>
      </c>
      <c r="C276" s="11" t="str">
        <f>VLOOKUP($B276,'FIXTURES INPUT'!$A$4:$H$41,2,FALSE)</f>
        <v>WK10</v>
      </c>
      <c r="D276" s="13" t="str">
        <f>VLOOKUP($B276,'FIXTURES INPUT'!$A$4:$H$41,3,FALSE)</f>
        <v>Sat</v>
      </c>
      <c r="E276" s="14">
        <f>VLOOKUP($B276,'FIXTURES INPUT'!$A$4:$H$41,4,FALSE)</f>
        <v>45094</v>
      </c>
      <c r="F276" s="4" t="str">
        <f>VLOOKUP($B276,'FIXTURES INPUT'!$A$4:$H$41,6,FALSE)</f>
        <v>Bures</v>
      </c>
      <c r="G276" s="13" t="str">
        <f>VLOOKUP($B276,'FIXTURES INPUT'!$A$4:$H$41,7,FALSE)</f>
        <v>Away</v>
      </c>
      <c r="H276" s="13" t="str">
        <f>VLOOKUP($B276,'FIXTURES INPUT'!$A$4:$H$41,8,FALSE)</f>
        <v>Standard</v>
      </c>
      <c r="I276" s="13">
        <f t="shared" si="46"/>
        <v>12</v>
      </c>
      <c r="J276" s="4" t="str">
        <f>VLOOKUP($I276,LISTS!$A$2:$B$39,2,FALSE)</f>
        <v>Bevan Gordon</v>
      </c>
      <c r="K276" s="32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X276" s="13">
        <f>(IF($K276="No",0,VLOOKUP(X$3,LISTS!$M$2:$N$21,2,FALSE)*L276))*VLOOKUP($H276,LISTS!$G$2:$H$10,2,FALSE)</f>
        <v>0</v>
      </c>
      <c r="Y276" s="13">
        <f>(IF($K276="No",0,VLOOKUP(Y$3,LISTS!$M$2:$N$21,2,FALSE)*M276))*VLOOKUP($H276,LISTS!$G$2:$H$10,2,FALSE)</f>
        <v>0</v>
      </c>
      <c r="Z276" s="13">
        <f>(IF($K276="No",0,VLOOKUP(Z$3,LISTS!$M$2:$N$21,2,FALSE)*N276))*VLOOKUP($H276,LISTS!$G$2:$H$10,2,FALSE)</f>
        <v>0</v>
      </c>
      <c r="AA276" s="13">
        <f>(IF($K276="No",0,VLOOKUP(AA$3,LISTS!$M$2:$N$21,2,FALSE)*O276))*VLOOKUP($H276,LISTS!$G$2:$H$10,2,FALSE)</f>
        <v>0</v>
      </c>
      <c r="AB276" s="13">
        <f>(IF($K276="No",0,VLOOKUP(AB$3,LISTS!$M$2:$N$21,2,FALSE)*P276))*VLOOKUP($H276,LISTS!$G$2:$H$10,2,FALSE)</f>
        <v>0</v>
      </c>
      <c r="AC276" s="13">
        <f>(IF($K276="No",0,VLOOKUP(AC$3,LISTS!$M$2:$N$21,2,FALSE)*IF(Q276="YES",1,0)))*VLOOKUP($H276,LISTS!$G$2:$H$10,2,FALSE)</f>
        <v>0</v>
      </c>
      <c r="AD276" s="13">
        <f>(IF($K276="No",0,VLOOKUP(AD$3,LISTS!$M$2:$N$21,2,FALSE)*IF(R276="YES",1,0)))*VLOOKUP($H276,LISTS!$G$2:$H$10,2,FALSE)</f>
        <v>0</v>
      </c>
      <c r="AE276" s="13">
        <f>(IF($K276="No",0,VLOOKUP(AE$3,LISTS!$M$2:$N$21,2,FALSE)*IF(S276="YES",1,0)))*VLOOKUP($H276,LISTS!$G$2:$H$10,2,FALSE)</f>
        <v>0</v>
      </c>
      <c r="AF276" s="13">
        <f>(IF($K276="No",0,VLOOKUP(AF$3,LISTS!$M$2:$N$21,2,FALSE)*IF(T276="YES",1,0)))*VLOOKUP($H276,LISTS!$G$2:$H$10,2,FALSE)</f>
        <v>0</v>
      </c>
      <c r="AG276" s="13">
        <f>(IF($K276="No",0,VLOOKUP(AG$3,LISTS!$M$2:$N$21,2,FALSE)*IF(U276="YES",1,0)))*VLOOKUP($H276,LISTS!$G$2:$H$10,2,FALSE)</f>
        <v>0</v>
      </c>
      <c r="AH276" s="13">
        <f>(IF($K276="No",0,VLOOKUP(AH$3,LISTS!$M$2:$N$21,2,FALSE)*IF(V276="YES",1,0)))*VLOOKUP($H276,LISTS!$G$2:$H$10,2,FALSE)</f>
        <v>0</v>
      </c>
      <c r="AI276" s="29">
        <f t="shared" si="47"/>
        <v>0</v>
      </c>
    </row>
    <row r="277" spans="1:35" x14ac:dyDescent="0.25">
      <c r="A277" s="3">
        <f t="shared" si="44"/>
        <v>2023</v>
      </c>
      <c r="B277" s="11">
        <f t="shared" si="45"/>
        <v>10</v>
      </c>
      <c r="C277" s="11" t="str">
        <f>VLOOKUP($B277,'FIXTURES INPUT'!$A$4:$H$41,2,FALSE)</f>
        <v>WK10</v>
      </c>
      <c r="D277" s="13" t="str">
        <f>VLOOKUP($B277,'FIXTURES INPUT'!$A$4:$H$41,3,FALSE)</f>
        <v>Sat</v>
      </c>
      <c r="E277" s="14">
        <f>VLOOKUP($B277,'FIXTURES INPUT'!$A$4:$H$41,4,FALSE)</f>
        <v>45094</v>
      </c>
      <c r="F277" s="4" t="str">
        <f>VLOOKUP($B277,'FIXTURES INPUT'!$A$4:$H$41,6,FALSE)</f>
        <v>Bures</v>
      </c>
      <c r="G277" s="13" t="str">
        <f>VLOOKUP($B277,'FIXTURES INPUT'!$A$4:$H$41,7,FALSE)</f>
        <v>Away</v>
      </c>
      <c r="H277" s="13" t="str">
        <f>VLOOKUP($B277,'FIXTURES INPUT'!$A$4:$H$41,8,FALSE)</f>
        <v>Standard</v>
      </c>
      <c r="I277" s="13">
        <f t="shared" si="46"/>
        <v>13</v>
      </c>
      <c r="J277" s="4" t="str">
        <f>VLOOKUP($I277,LISTS!$A$2:$B$39,2,FALSE)</f>
        <v>Harry Armour</v>
      </c>
      <c r="K277" s="32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X277" s="13">
        <f>(IF($K277="No",0,VLOOKUP(X$3,LISTS!$M$2:$N$21,2,FALSE)*L277))*VLOOKUP($H277,LISTS!$G$2:$H$10,2,FALSE)</f>
        <v>0</v>
      </c>
      <c r="Y277" s="13">
        <f>(IF($K277="No",0,VLOOKUP(Y$3,LISTS!$M$2:$N$21,2,FALSE)*M277))*VLOOKUP($H277,LISTS!$G$2:$H$10,2,FALSE)</f>
        <v>0</v>
      </c>
      <c r="Z277" s="13">
        <f>(IF($K277="No",0,VLOOKUP(Z$3,LISTS!$M$2:$N$21,2,FALSE)*N277))*VLOOKUP($H277,LISTS!$G$2:$H$10,2,FALSE)</f>
        <v>0</v>
      </c>
      <c r="AA277" s="13">
        <f>(IF($K277="No",0,VLOOKUP(AA$3,LISTS!$M$2:$N$21,2,FALSE)*O277))*VLOOKUP($H277,LISTS!$G$2:$H$10,2,FALSE)</f>
        <v>0</v>
      </c>
      <c r="AB277" s="13">
        <f>(IF($K277="No",0,VLOOKUP(AB$3,LISTS!$M$2:$N$21,2,FALSE)*P277))*VLOOKUP($H277,LISTS!$G$2:$H$10,2,FALSE)</f>
        <v>0</v>
      </c>
      <c r="AC277" s="13">
        <f>(IF($K277="No",0,VLOOKUP(AC$3,LISTS!$M$2:$N$21,2,FALSE)*IF(Q277="YES",1,0)))*VLOOKUP($H277,LISTS!$G$2:$H$10,2,FALSE)</f>
        <v>0</v>
      </c>
      <c r="AD277" s="13">
        <f>(IF($K277="No",0,VLOOKUP(AD$3,LISTS!$M$2:$N$21,2,FALSE)*IF(R277="YES",1,0)))*VLOOKUP($H277,LISTS!$G$2:$H$10,2,FALSE)</f>
        <v>0</v>
      </c>
      <c r="AE277" s="13">
        <f>(IF($K277="No",0,VLOOKUP(AE$3,LISTS!$M$2:$N$21,2,FALSE)*IF(S277="YES",1,0)))*VLOOKUP($H277,LISTS!$G$2:$H$10,2,FALSE)</f>
        <v>0</v>
      </c>
      <c r="AF277" s="13">
        <f>(IF($K277="No",0,VLOOKUP(AF$3,LISTS!$M$2:$N$21,2,FALSE)*IF(T277="YES",1,0)))*VLOOKUP($H277,LISTS!$G$2:$H$10,2,FALSE)</f>
        <v>0</v>
      </c>
      <c r="AG277" s="13">
        <f>(IF($K277="No",0,VLOOKUP(AG$3,LISTS!$M$2:$N$21,2,FALSE)*IF(U277="YES",1,0)))*VLOOKUP($H277,LISTS!$G$2:$H$10,2,FALSE)</f>
        <v>0</v>
      </c>
      <c r="AH277" s="13">
        <f>(IF($K277="No",0,VLOOKUP(AH$3,LISTS!$M$2:$N$21,2,FALSE)*IF(V277="YES",1,0)))*VLOOKUP($H277,LISTS!$G$2:$H$10,2,FALSE)</f>
        <v>0</v>
      </c>
      <c r="AI277" s="29">
        <f t="shared" si="47"/>
        <v>0</v>
      </c>
    </row>
    <row r="278" spans="1:35" x14ac:dyDescent="0.25">
      <c r="A278" s="3">
        <f t="shared" si="44"/>
        <v>2023</v>
      </c>
      <c r="B278" s="11">
        <f t="shared" si="45"/>
        <v>10</v>
      </c>
      <c r="C278" s="11" t="str">
        <f>VLOOKUP($B278,'FIXTURES INPUT'!$A$4:$H$41,2,FALSE)</f>
        <v>WK10</v>
      </c>
      <c r="D278" s="13" t="str">
        <f>VLOOKUP($B278,'FIXTURES INPUT'!$A$4:$H$41,3,FALSE)</f>
        <v>Sat</v>
      </c>
      <c r="E278" s="14">
        <f>VLOOKUP($B278,'FIXTURES INPUT'!$A$4:$H$41,4,FALSE)</f>
        <v>45094</v>
      </c>
      <c r="F278" s="4" t="str">
        <f>VLOOKUP($B278,'FIXTURES INPUT'!$A$4:$H$41,6,FALSE)</f>
        <v>Bures</v>
      </c>
      <c r="G278" s="13" t="str">
        <f>VLOOKUP($B278,'FIXTURES INPUT'!$A$4:$H$41,7,FALSE)</f>
        <v>Away</v>
      </c>
      <c r="H278" s="13" t="str">
        <f>VLOOKUP($B278,'FIXTURES INPUT'!$A$4:$H$41,8,FALSE)</f>
        <v>Standard</v>
      </c>
      <c r="I278" s="13">
        <f t="shared" si="46"/>
        <v>14</v>
      </c>
      <c r="J278" s="4" t="str">
        <f>VLOOKUP($I278,LISTS!$A$2:$B$39,2,FALSE)</f>
        <v>KP</v>
      </c>
      <c r="K278" s="32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X278" s="13">
        <f>(IF($K278="No",0,VLOOKUP(X$3,LISTS!$M$2:$N$21,2,FALSE)*L278))*VLOOKUP($H278,LISTS!$G$2:$H$10,2,FALSE)</f>
        <v>0</v>
      </c>
      <c r="Y278" s="13">
        <f>(IF($K278="No",0,VLOOKUP(Y$3,LISTS!$M$2:$N$21,2,FALSE)*M278))*VLOOKUP($H278,LISTS!$G$2:$H$10,2,FALSE)</f>
        <v>0</v>
      </c>
      <c r="Z278" s="13">
        <f>(IF($K278="No",0,VLOOKUP(Z$3,LISTS!$M$2:$N$21,2,FALSE)*N278))*VLOOKUP($H278,LISTS!$G$2:$H$10,2,FALSE)</f>
        <v>0</v>
      </c>
      <c r="AA278" s="13">
        <f>(IF($K278="No",0,VLOOKUP(AA$3,LISTS!$M$2:$N$21,2,FALSE)*O278))*VLOOKUP($H278,LISTS!$G$2:$H$10,2,FALSE)</f>
        <v>0</v>
      </c>
      <c r="AB278" s="13">
        <f>(IF($K278="No",0,VLOOKUP(AB$3,LISTS!$M$2:$N$21,2,FALSE)*P278))*VLOOKUP($H278,LISTS!$G$2:$H$10,2,FALSE)</f>
        <v>0</v>
      </c>
      <c r="AC278" s="13">
        <f>(IF($K278="No",0,VLOOKUP(AC$3,LISTS!$M$2:$N$21,2,FALSE)*IF(Q278="YES",1,0)))*VLOOKUP($H278,LISTS!$G$2:$H$10,2,FALSE)</f>
        <v>0</v>
      </c>
      <c r="AD278" s="13">
        <f>(IF($K278="No",0,VLOOKUP(AD$3,LISTS!$M$2:$N$21,2,FALSE)*IF(R278="YES",1,0)))*VLOOKUP($H278,LISTS!$G$2:$H$10,2,FALSE)</f>
        <v>0</v>
      </c>
      <c r="AE278" s="13">
        <f>(IF($K278="No",0,VLOOKUP(AE$3,LISTS!$M$2:$N$21,2,FALSE)*IF(S278="YES",1,0)))*VLOOKUP($H278,LISTS!$G$2:$H$10,2,FALSE)</f>
        <v>0</v>
      </c>
      <c r="AF278" s="13">
        <f>(IF($K278="No",0,VLOOKUP(AF$3,LISTS!$M$2:$N$21,2,FALSE)*IF(T278="YES",1,0)))*VLOOKUP($H278,LISTS!$G$2:$H$10,2,FALSE)</f>
        <v>0</v>
      </c>
      <c r="AG278" s="13">
        <f>(IF($K278="No",0,VLOOKUP(AG$3,LISTS!$M$2:$N$21,2,FALSE)*IF(U278="YES",1,0)))*VLOOKUP($H278,LISTS!$G$2:$H$10,2,FALSE)</f>
        <v>0</v>
      </c>
      <c r="AH278" s="13">
        <f>(IF($K278="No",0,VLOOKUP(AH$3,LISTS!$M$2:$N$21,2,FALSE)*IF(V278="YES",1,0)))*VLOOKUP($H278,LISTS!$G$2:$H$10,2,FALSE)</f>
        <v>0</v>
      </c>
      <c r="AI278" s="29">
        <f t="shared" si="47"/>
        <v>0</v>
      </c>
    </row>
    <row r="279" spans="1:35" x14ac:dyDescent="0.25">
      <c r="A279" s="3">
        <f t="shared" si="44"/>
        <v>2023</v>
      </c>
      <c r="B279" s="11">
        <f t="shared" si="45"/>
        <v>10</v>
      </c>
      <c r="C279" s="11" t="str">
        <f>VLOOKUP($B279,'FIXTURES INPUT'!$A$4:$H$41,2,FALSE)</f>
        <v>WK10</v>
      </c>
      <c r="D279" s="13" t="str">
        <f>VLOOKUP($B279,'FIXTURES INPUT'!$A$4:$H$41,3,FALSE)</f>
        <v>Sat</v>
      </c>
      <c r="E279" s="14">
        <f>VLOOKUP($B279,'FIXTURES INPUT'!$A$4:$H$41,4,FALSE)</f>
        <v>45094</v>
      </c>
      <c r="F279" s="4" t="str">
        <f>VLOOKUP($B279,'FIXTURES INPUT'!$A$4:$H$41,6,FALSE)</f>
        <v>Bures</v>
      </c>
      <c r="G279" s="13" t="str">
        <f>VLOOKUP($B279,'FIXTURES INPUT'!$A$4:$H$41,7,FALSE)</f>
        <v>Away</v>
      </c>
      <c r="H279" s="13" t="str">
        <f>VLOOKUP($B279,'FIXTURES INPUT'!$A$4:$H$41,8,FALSE)</f>
        <v>Standard</v>
      </c>
      <c r="I279" s="13">
        <f t="shared" si="46"/>
        <v>15</v>
      </c>
      <c r="J279" s="4" t="str">
        <f>VLOOKUP($I279,LISTS!$A$2:$B$39,2,FALSE)</f>
        <v>Will Stacey</v>
      </c>
      <c r="K279" s="32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X279" s="13">
        <f>(IF($K279="No",0,VLOOKUP(X$3,LISTS!$M$2:$N$21,2,FALSE)*L279))*VLOOKUP($H279,LISTS!$G$2:$H$10,2,FALSE)</f>
        <v>0</v>
      </c>
      <c r="Y279" s="13">
        <f>(IF($K279="No",0,VLOOKUP(Y$3,LISTS!$M$2:$N$21,2,FALSE)*M279))*VLOOKUP($H279,LISTS!$G$2:$H$10,2,FALSE)</f>
        <v>0</v>
      </c>
      <c r="Z279" s="13">
        <f>(IF($K279="No",0,VLOOKUP(Z$3,LISTS!$M$2:$N$21,2,FALSE)*N279))*VLOOKUP($H279,LISTS!$G$2:$H$10,2,FALSE)</f>
        <v>0</v>
      </c>
      <c r="AA279" s="13">
        <f>(IF($K279="No",0,VLOOKUP(AA$3,LISTS!$M$2:$N$21,2,FALSE)*O279))*VLOOKUP($H279,LISTS!$G$2:$H$10,2,FALSE)</f>
        <v>0</v>
      </c>
      <c r="AB279" s="13">
        <f>(IF($K279="No",0,VLOOKUP(AB$3,LISTS!$M$2:$N$21,2,FALSE)*P279))*VLOOKUP($H279,LISTS!$G$2:$H$10,2,FALSE)</f>
        <v>0</v>
      </c>
      <c r="AC279" s="13">
        <f>(IF($K279="No",0,VLOOKUP(AC$3,LISTS!$M$2:$N$21,2,FALSE)*IF(Q279="YES",1,0)))*VLOOKUP($H279,LISTS!$G$2:$H$10,2,FALSE)</f>
        <v>0</v>
      </c>
      <c r="AD279" s="13">
        <f>(IF($K279="No",0,VLOOKUP(AD$3,LISTS!$M$2:$N$21,2,FALSE)*IF(R279="YES",1,0)))*VLOOKUP($H279,LISTS!$G$2:$H$10,2,FALSE)</f>
        <v>0</v>
      </c>
      <c r="AE279" s="13">
        <f>(IF($K279="No",0,VLOOKUP(AE$3,LISTS!$M$2:$N$21,2,FALSE)*IF(S279="YES",1,0)))*VLOOKUP($H279,LISTS!$G$2:$H$10,2,FALSE)</f>
        <v>0</v>
      </c>
      <c r="AF279" s="13">
        <f>(IF($K279="No",0,VLOOKUP(AF$3,LISTS!$M$2:$N$21,2,FALSE)*IF(T279="YES",1,0)))*VLOOKUP($H279,LISTS!$G$2:$H$10,2,FALSE)</f>
        <v>0</v>
      </c>
      <c r="AG279" s="13">
        <f>(IF($K279="No",0,VLOOKUP(AG$3,LISTS!$M$2:$N$21,2,FALSE)*IF(U279="YES",1,0)))*VLOOKUP($H279,LISTS!$G$2:$H$10,2,FALSE)</f>
        <v>0</v>
      </c>
      <c r="AH279" s="13">
        <f>(IF($K279="No",0,VLOOKUP(AH$3,LISTS!$M$2:$N$21,2,FALSE)*IF(V279="YES",1,0)))*VLOOKUP($H279,LISTS!$G$2:$H$10,2,FALSE)</f>
        <v>0</v>
      </c>
      <c r="AI279" s="29">
        <f t="shared" si="47"/>
        <v>0</v>
      </c>
    </row>
    <row r="280" spans="1:35" x14ac:dyDescent="0.25">
      <c r="A280" s="3">
        <f t="shared" si="44"/>
        <v>2023</v>
      </c>
      <c r="B280" s="11">
        <f t="shared" si="45"/>
        <v>10</v>
      </c>
      <c r="C280" s="11" t="str">
        <f>VLOOKUP($B280,'FIXTURES INPUT'!$A$4:$H$41,2,FALSE)</f>
        <v>WK10</v>
      </c>
      <c r="D280" s="13" t="str">
        <f>VLOOKUP($B280,'FIXTURES INPUT'!$A$4:$H$41,3,FALSE)</f>
        <v>Sat</v>
      </c>
      <c r="E280" s="14">
        <f>VLOOKUP($B280,'FIXTURES INPUT'!$A$4:$H$41,4,FALSE)</f>
        <v>45094</v>
      </c>
      <c r="F280" s="4" t="str">
        <f>VLOOKUP($B280,'FIXTURES INPUT'!$A$4:$H$41,6,FALSE)</f>
        <v>Bures</v>
      </c>
      <c r="G280" s="13" t="str">
        <f>VLOOKUP($B280,'FIXTURES INPUT'!$A$4:$H$41,7,FALSE)</f>
        <v>Away</v>
      </c>
      <c r="H280" s="13" t="str">
        <f>VLOOKUP($B280,'FIXTURES INPUT'!$A$4:$H$41,8,FALSE)</f>
        <v>Standard</v>
      </c>
      <c r="I280" s="13">
        <f t="shared" si="46"/>
        <v>16</v>
      </c>
      <c r="J280" s="4" t="str">
        <f>VLOOKUP($I280,LISTS!$A$2:$B$39,2,FALSE)</f>
        <v>Barry</v>
      </c>
      <c r="K280" s="32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X280" s="13">
        <f>(IF($K280="No",0,VLOOKUP(X$3,LISTS!$M$2:$N$21,2,FALSE)*L280))*VLOOKUP($H280,LISTS!$G$2:$H$10,2,FALSE)</f>
        <v>0</v>
      </c>
      <c r="Y280" s="13">
        <f>(IF($K280="No",0,VLOOKUP(Y$3,LISTS!$M$2:$N$21,2,FALSE)*M280))*VLOOKUP($H280,LISTS!$G$2:$H$10,2,FALSE)</f>
        <v>0</v>
      </c>
      <c r="Z280" s="13">
        <f>(IF($K280="No",0,VLOOKUP(Z$3,LISTS!$M$2:$N$21,2,FALSE)*N280))*VLOOKUP($H280,LISTS!$G$2:$H$10,2,FALSE)</f>
        <v>0</v>
      </c>
      <c r="AA280" s="13">
        <f>(IF($K280="No",0,VLOOKUP(AA$3,LISTS!$M$2:$N$21,2,FALSE)*O280))*VLOOKUP($H280,LISTS!$G$2:$H$10,2,FALSE)</f>
        <v>0</v>
      </c>
      <c r="AB280" s="13">
        <f>(IF($K280="No",0,VLOOKUP(AB$3,LISTS!$M$2:$N$21,2,FALSE)*P280))*VLOOKUP($H280,LISTS!$G$2:$H$10,2,FALSE)</f>
        <v>0</v>
      </c>
      <c r="AC280" s="13">
        <f>(IF($K280="No",0,VLOOKUP(AC$3,LISTS!$M$2:$N$21,2,FALSE)*IF(Q280="YES",1,0)))*VLOOKUP($H280,LISTS!$G$2:$H$10,2,FALSE)</f>
        <v>0</v>
      </c>
      <c r="AD280" s="13">
        <f>(IF($K280="No",0,VLOOKUP(AD$3,LISTS!$M$2:$N$21,2,FALSE)*IF(R280="YES",1,0)))*VLOOKUP($H280,LISTS!$G$2:$H$10,2,FALSE)</f>
        <v>0</v>
      </c>
      <c r="AE280" s="13">
        <f>(IF($K280="No",0,VLOOKUP(AE$3,LISTS!$M$2:$N$21,2,FALSE)*IF(S280="YES",1,0)))*VLOOKUP($H280,LISTS!$G$2:$H$10,2,FALSE)</f>
        <v>0</v>
      </c>
      <c r="AF280" s="13">
        <f>(IF($K280="No",0,VLOOKUP(AF$3,LISTS!$M$2:$N$21,2,FALSE)*IF(T280="YES",1,0)))*VLOOKUP($H280,LISTS!$G$2:$H$10,2,FALSE)</f>
        <v>0</v>
      </c>
      <c r="AG280" s="13">
        <f>(IF($K280="No",0,VLOOKUP(AG$3,LISTS!$M$2:$N$21,2,FALSE)*IF(U280="YES",1,0)))*VLOOKUP($H280,LISTS!$G$2:$H$10,2,FALSE)</f>
        <v>0</v>
      </c>
      <c r="AH280" s="13">
        <f>(IF($K280="No",0,VLOOKUP(AH$3,LISTS!$M$2:$N$21,2,FALSE)*IF(V280="YES",1,0)))*VLOOKUP($H280,LISTS!$G$2:$H$10,2,FALSE)</f>
        <v>0</v>
      </c>
      <c r="AI280" s="29">
        <f t="shared" si="47"/>
        <v>0</v>
      </c>
    </row>
    <row r="281" spans="1:35" x14ac:dyDescent="0.25">
      <c r="A281" s="3">
        <f t="shared" si="44"/>
        <v>2023</v>
      </c>
      <c r="B281" s="11">
        <f t="shared" si="45"/>
        <v>10</v>
      </c>
      <c r="C281" s="11" t="str">
        <f>VLOOKUP($B281,'FIXTURES INPUT'!$A$4:$H$41,2,FALSE)</f>
        <v>WK10</v>
      </c>
      <c r="D281" s="13" t="str">
        <f>VLOOKUP($B281,'FIXTURES INPUT'!$A$4:$H$41,3,FALSE)</f>
        <v>Sat</v>
      </c>
      <c r="E281" s="14">
        <f>VLOOKUP($B281,'FIXTURES INPUT'!$A$4:$H$41,4,FALSE)</f>
        <v>45094</v>
      </c>
      <c r="F281" s="4" t="str">
        <f>VLOOKUP($B281,'FIXTURES INPUT'!$A$4:$H$41,6,FALSE)</f>
        <v>Bures</v>
      </c>
      <c r="G281" s="13" t="str">
        <f>VLOOKUP($B281,'FIXTURES INPUT'!$A$4:$H$41,7,FALSE)</f>
        <v>Away</v>
      </c>
      <c r="H281" s="13" t="str">
        <f>VLOOKUP($B281,'FIXTURES INPUT'!$A$4:$H$41,8,FALSE)</f>
        <v>Standard</v>
      </c>
      <c r="I281" s="13">
        <f t="shared" si="46"/>
        <v>17</v>
      </c>
      <c r="J281" s="4" t="str">
        <f>VLOOKUP($I281,LISTS!$A$2:$B$39,2,FALSE)</f>
        <v>Rob Sherriff</v>
      </c>
      <c r="K281" s="32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X281" s="13">
        <f>(IF($K281="No",0,VLOOKUP(X$3,LISTS!$M$2:$N$21,2,FALSE)*L281))*VLOOKUP($H281,LISTS!$G$2:$H$10,2,FALSE)</f>
        <v>0</v>
      </c>
      <c r="Y281" s="13">
        <f>(IF($K281="No",0,VLOOKUP(Y$3,LISTS!$M$2:$N$21,2,FALSE)*M281))*VLOOKUP($H281,LISTS!$G$2:$H$10,2,FALSE)</f>
        <v>0</v>
      </c>
      <c r="Z281" s="13">
        <f>(IF($K281="No",0,VLOOKUP(Z$3,LISTS!$M$2:$N$21,2,FALSE)*N281))*VLOOKUP($H281,LISTS!$G$2:$H$10,2,FALSE)</f>
        <v>0</v>
      </c>
      <c r="AA281" s="13">
        <f>(IF($K281="No",0,VLOOKUP(AA$3,LISTS!$M$2:$N$21,2,FALSE)*O281))*VLOOKUP($H281,LISTS!$G$2:$H$10,2,FALSE)</f>
        <v>0</v>
      </c>
      <c r="AB281" s="13">
        <f>(IF($K281="No",0,VLOOKUP(AB$3,LISTS!$M$2:$N$21,2,FALSE)*P281))*VLOOKUP($H281,LISTS!$G$2:$H$10,2,FALSE)</f>
        <v>0</v>
      </c>
      <c r="AC281" s="13">
        <f>(IF($K281="No",0,VLOOKUP(AC$3,LISTS!$M$2:$N$21,2,FALSE)*IF(Q281="YES",1,0)))*VLOOKUP($H281,LISTS!$G$2:$H$10,2,FALSE)</f>
        <v>0</v>
      </c>
      <c r="AD281" s="13">
        <f>(IF($K281="No",0,VLOOKUP(AD$3,LISTS!$M$2:$N$21,2,FALSE)*IF(R281="YES",1,0)))*VLOOKUP($H281,LISTS!$G$2:$H$10,2,FALSE)</f>
        <v>0</v>
      </c>
      <c r="AE281" s="13">
        <f>(IF($K281="No",0,VLOOKUP(AE$3,LISTS!$M$2:$N$21,2,FALSE)*IF(S281="YES",1,0)))*VLOOKUP($H281,LISTS!$G$2:$H$10,2,FALSE)</f>
        <v>0</v>
      </c>
      <c r="AF281" s="13">
        <f>(IF($K281="No",0,VLOOKUP(AF$3,LISTS!$M$2:$N$21,2,FALSE)*IF(T281="YES",1,0)))*VLOOKUP($H281,LISTS!$G$2:$H$10,2,FALSE)</f>
        <v>0</v>
      </c>
      <c r="AG281" s="13">
        <f>(IF($K281="No",0,VLOOKUP(AG$3,LISTS!$M$2:$N$21,2,FALSE)*IF(U281="YES",1,0)))*VLOOKUP($H281,LISTS!$G$2:$H$10,2,FALSE)</f>
        <v>0</v>
      </c>
      <c r="AH281" s="13">
        <f>(IF($K281="No",0,VLOOKUP(AH$3,LISTS!$M$2:$N$21,2,FALSE)*IF(V281="YES",1,0)))*VLOOKUP($H281,LISTS!$G$2:$H$10,2,FALSE)</f>
        <v>0</v>
      </c>
      <c r="AI281" s="29">
        <f t="shared" si="47"/>
        <v>0</v>
      </c>
    </row>
    <row r="282" spans="1:35" x14ac:dyDescent="0.25">
      <c r="A282" s="3">
        <f t="shared" si="44"/>
        <v>2023</v>
      </c>
      <c r="B282" s="11">
        <f t="shared" si="45"/>
        <v>10</v>
      </c>
      <c r="C282" s="11" t="str">
        <f>VLOOKUP($B282,'FIXTURES INPUT'!$A$4:$H$41,2,FALSE)</f>
        <v>WK10</v>
      </c>
      <c r="D282" s="13" t="str">
        <f>VLOOKUP($B282,'FIXTURES INPUT'!$A$4:$H$41,3,FALSE)</f>
        <v>Sat</v>
      </c>
      <c r="E282" s="14">
        <f>VLOOKUP($B282,'FIXTURES INPUT'!$A$4:$H$41,4,FALSE)</f>
        <v>45094</v>
      </c>
      <c r="F282" s="4" t="str">
        <f>VLOOKUP($B282,'FIXTURES INPUT'!$A$4:$H$41,6,FALSE)</f>
        <v>Bures</v>
      </c>
      <c r="G282" s="13" t="str">
        <f>VLOOKUP($B282,'FIXTURES INPUT'!$A$4:$H$41,7,FALSE)</f>
        <v>Away</v>
      </c>
      <c r="H282" s="13" t="str">
        <f>VLOOKUP($B282,'FIXTURES INPUT'!$A$4:$H$41,8,FALSE)</f>
        <v>Standard</v>
      </c>
      <c r="I282" s="13">
        <f t="shared" si="46"/>
        <v>18</v>
      </c>
      <c r="J282" s="4" t="str">
        <f>VLOOKUP($I282,LISTS!$A$2:$B$39,2,FALSE)</f>
        <v>Gary Chenery</v>
      </c>
      <c r="K282" s="32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X282" s="13">
        <f>(IF($K282="No",0,VLOOKUP(X$3,LISTS!$M$2:$N$21,2,FALSE)*L282))*VLOOKUP($H282,LISTS!$G$2:$H$10,2,FALSE)</f>
        <v>0</v>
      </c>
      <c r="Y282" s="13">
        <f>(IF($K282="No",0,VLOOKUP(Y$3,LISTS!$M$2:$N$21,2,FALSE)*M282))*VLOOKUP($H282,LISTS!$G$2:$H$10,2,FALSE)</f>
        <v>0</v>
      </c>
      <c r="Z282" s="13">
        <f>(IF($K282="No",0,VLOOKUP(Z$3,LISTS!$M$2:$N$21,2,FALSE)*N282))*VLOOKUP($H282,LISTS!$G$2:$H$10,2,FALSE)</f>
        <v>0</v>
      </c>
      <c r="AA282" s="13">
        <f>(IF($K282="No",0,VLOOKUP(AA$3,LISTS!$M$2:$N$21,2,FALSE)*O282))*VLOOKUP($H282,LISTS!$G$2:$H$10,2,FALSE)</f>
        <v>0</v>
      </c>
      <c r="AB282" s="13">
        <f>(IF($K282="No",0,VLOOKUP(AB$3,LISTS!$M$2:$N$21,2,FALSE)*P282))*VLOOKUP($H282,LISTS!$G$2:$H$10,2,FALSE)</f>
        <v>0</v>
      </c>
      <c r="AC282" s="13">
        <f>(IF($K282="No",0,VLOOKUP(AC$3,LISTS!$M$2:$N$21,2,FALSE)*IF(Q282="YES",1,0)))*VLOOKUP($H282,LISTS!$G$2:$H$10,2,FALSE)</f>
        <v>0</v>
      </c>
      <c r="AD282" s="13">
        <f>(IF($K282="No",0,VLOOKUP(AD$3,LISTS!$M$2:$N$21,2,FALSE)*IF(R282="YES",1,0)))*VLOOKUP($H282,LISTS!$G$2:$H$10,2,FALSE)</f>
        <v>0</v>
      </c>
      <c r="AE282" s="13">
        <f>(IF($K282="No",0,VLOOKUP(AE$3,LISTS!$M$2:$N$21,2,FALSE)*IF(S282="YES",1,0)))*VLOOKUP($H282,LISTS!$G$2:$H$10,2,FALSE)</f>
        <v>0</v>
      </c>
      <c r="AF282" s="13">
        <f>(IF($K282="No",0,VLOOKUP(AF$3,LISTS!$M$2:$N$21,2,FALSE)*IF(T282="YES",1,0)))*VLOOKUP($H282,LISTS!$G$2:$H$10,2,FALSE)</f>
        <v>0</v>
      </c>
      <c r="AG282" s="13">
        <f>(IF($K282="No",0,VLOOKUP(AG$3,LISTS!$M$2:$N$21,2,FALSE)*IF(U282="YES",1,0)))*VLOOKUP($H282,LISTS!$G$2:$H$10,2,FALSE)</f>
        <v>0</v>
      </c>
      <c r="AH282" s="13">
        <f>(IF($K282="No",0,VLOOKUP(AH$3,LISTS!$M$2:$N$21,2,FALSE)*IF(V282="YES",1,0)))*VLOOKUP($H282,LISTS!$G$2:$H$10,2,FALSE)</f>
        <v>0</v>
      </c>
      <c r="AI282" s="29">
        <f t="shared" si="47"/>
        <v>0</v>
      </c>
    </row>
    <row r="283" spans="1:35" x14ac:dyDescent="0.25">
      <c r="A283" s="3">
        <f t="shared" si="44"/>
        <v>2023</v>
      </c>
      <c r="B283" s="11">
        <f t="shared" si="45"/>
        <v>10</v>
      </c>
      <c r="C283" s="11" t="str">
        <f>VLOOKUP($B283,'FIXTURES INPUT'!$A$4:$H$41,2,FALSE)</f>
        <v>WK10</v>
      </c>
      <c r="D283" s="13" t="str">
        <f>VLOOKUP($B283,'FIXTURES INPUT'!$A$4:$H$41,3,FALSE)</f>
        <v>Sat</v>
      </c>
      <c r="E283" s="14">
        <f>VLOOKUP($B283,'FIXTURES INPUT'!$A$4:$H$41,4,FALSE)</f>
        <v>45094</v>
      </c>
      <c r="F283" s="4" t="str">
        <f>VLOOKUP($B283,'FIXTURES INPUT'!$A$4:$H$41,6,FALSE)</f>
        <v>Bures</v>
      </c>
      <c r="G283" s="13" t="str">
        <f>VLOOKUP($B283,'FIXTURES INPUT'!$A$4:$H$41,7,FALSE)</f>
        <v>Away</v>
      </c>
      <c r="H283" s="13" t="str">
        <f>VLOOKUP($B283,'FIXTURES INPUT'!$A$4:$H$41,8,FALSE)</f>
        <v>Standard</v>
      </c>
      <c r="I283" s="13">
        <f t="shared" si="46"/>
        <v>19</v>
      </c>
      <c r="J283" s="4" t="str">
        <f>VLOOKUP($I283,LISTS!$A$2:$B$39,2,FALSE)</f>
        <v>Jack Cousins</v>
      </c>
      <c r="K283" s="32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X283" s="13">
        <f>(IF($K283="No",0,VLOOKUP(X$3,LISTS!$M$2:$N$21,2,FALSE)*L283))*VLOOKUP($H283,LISTS!$G$2:$H$10,2,FALSE)</f>
        <v>0</v>
      </c>
      <c r="Y283" s="13">
        <f>(IF($K283="No",0,VLOOKUP(Y$3,LISTS!$M$2:$N$21,2,FALSE)*M283))*VLOOKUP($H283,LISTS!$G$2:$H$10,2,FALSE)</f>
        <v>0</v>
      </c>
      <c r="Z283" s="13">
        <f>(IF($K283="No",0,VLOOKUP(Z$3,LISTS!$M$2:$N$21,2,FALSE)*N283))*VLOOKUP($H283,LISTS!$G$2:$H$10,2,FALSE)</f>
        <v>0</v>
      </c>
      <c r="AA283" s="13">
        <f>(IF($K283="No",0,VLOOKUP(AA$3,LISTS!$M$2:$N$21,2,FALSE)*O283))*VLOOKUP($H283,LISTS!$G$2:$H$10,2,FALSE)</f>
        <v>0</v>
      </c>
      <c r="AB283" s="13">
        <f>(IF($K283="No",0,VLOOKUP(AB$3,LISTS!$M$2:$N$21,2,FALSE)*P283))*VLOOKUP($H283,LISTS!$G$2:$H$10,2,FALSE)</f>
        <v>0</v>
      </c>
      <c r="AC283" s="13">
        <f>(IF($K283="No",0,VLOOKUP(AC$3,LISTS!$M$2:$N$21,2,FALSE)*IF(Q283="YES",1,0)))*VLOOKUP($H283,LISTS!$G$2:$H$10,2,FALSE)</f>
        <v>0</v>
      </c>
      <c r="AD283" s="13">
        <f>(IF($K283="No",0,VLOOKUP(AD$3,LISTS!$M$2:$N$21,2,FALSE)*IF(R283="YES",1,0)))*VLOOKUP($H283,LISTS!$G$2:$H$10,2,FALSE)</f>
        <v>0</v>
      </c>
      <c r="AE283" s="13">
        <f>(IF($K283="No",0,VLOOKUP(AE$3,LISTS!$M$2:$N$21,2,FALSE)*IF(S283="YES",1,0)))*VLOOKUP($H283,LISTS!$G$2:$H$10,2,FALSE)</f>
        <v>0</v>
      </c>
      <c r="AF283" s="13">
        <f>(IF($K283="No",0,VLOOKUP(AF$3,LISTS!$M$2:$N$21,2,FALSE)*IF(T283="YES",1,0)))*VLOOKUP($H283,LISTS!$G$2:$H$10,2,FALSE)</f>
        <v>0</v>
      </c>
      <c r="AG283" s="13">
        <f>(IF($K283="No",0,VLOOKUP(AG$3,LISTS!$M$2:$N$21,2,FALSE)*IF(U283="YES",1,0)))*VLOOKUP($H283,LISTS!$G$2:$H$10,2,FALSE)</f>
        <v>0</v>
      </c>
      <c r="AH283" s="13">
        <f>(IF($K283="No",0,VLOOKUP(AH$3,LISTS!$M$2:$N$21,2,FALSE)*IF(V283="YES",1,0)))*VLOOKUP($H283,LISTS!$G$2:$H$10,2,FALSE)</f>
        <v>0</v>
      </c>
      <c r="AI283" s="29">
        <f t="shared" si="47"/>
        <v>0</v>
      </c>
    </row>
    <row r="284" spans="1:35" x14ac:dyDescent="0.25">
      <c r="A284" s="3">
        <f t="shared" si="44"/>
        <v>2023</v>
      </c>
      <c r="B284" s="11">
        <f t="shared" si="45"/>
        <v>10</v>
      </c>
      <c r="C284" s="11" t="str">
        <f>VLOOKUP($B284,'FIXTURES INPUT'!$A$4:$H$41,2,FALSE)</f>
        <v>WK10</v>
      </c>
      <c r="D284" s="13" t="str">
        <f>VLOOKUP($B284,'FIXTURES INPUT'!$A$4:$H$41,3,FALSE)</f>
        <v>Sat</v>
      </c>
      <c r="E284" s="14">
        <f>VLOOKUP($B284,'FIXTURES INPUT'!$A$4:$H$41,4,FALSE)</f>
        <v>45094</v>
      </c>
      <c r="F284" s="4" t="str">
        <f>VLOOKUP($B284,'FIXTURES INPUT'!$A$4:$H$41,6,FALSE)</f>
        <v>Bures</v>
      </c>
      <c r="G284" s="13" t="str">
        <f>VLOOKUP($B284,'FIXTURES INPUT'!$A$4:$H$41,7,FALSE)</f>
        <v>Away</v>
      </c>
      <c r="H284" s="13" t="str">
        <f>VLOOKUP($B284,'FIXTURES INPUT'!$A$4:$H$41,8,FALSE)</f>
        <v>Standard</v>
      </c>
      <c r="I284" s="13">
        <f t="shared" si="46"/>
        <v>20</v>
      </c>
      <c r="J284" s="5" t="str">
        <f>VLOOKUP($I284,LISTS!$A$2:$B$39,2,FALSE)</f>
        <v>Stuart Pacey</v>
      </c>
      <c r="K284" s="32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X284" s="13">
        <f>(IF($K284="No",0,VLOOKUP(X$3,LISTS!$M$2:$N$21,2,FALSE)*L284))*VLOOKUP($H284,LISTS!$G$2:$H$10,2,FALSE)</f>
        <v>0</v>
      </c>
      <c r="Y284" s="13">
        <f>(IF($K284="No",0,VLOOKUP(Y$3,LISTS!$M$2:$N$21,2,FALSE)*M284))*VLOOKUP($H284,LISTS!$G$2:$H$10,2,FALSE)</f>
        <v>0</v>
      </c>
      <c r="Z284" s="13">
        <f>(IF($K284="No",0,VLOOKUP(Z$3,LISTS!$M$2:$N$21,2,FALSE)*N284))*VLOOKUP($H284,LISTS!$G$2:$H$10,2,FALSE)</f>
        <v>0</v>
      </c>
      <c r="AA284" s="13">
        <f>(IF($K284="No",0,VLOOKUP(AA$3,LISTS!$M$2:$N$21,2,FALSE)*O284))*VLOOKUP($H284,LISTS!$G$2:$H$10,2,FALSE)</f>
        <v>0</v>
      </c>
      <c r="AB284" s="13">
        <f>(IF($K284="No",0,VLOOKUP(AB$3,LISTS!$M$2:$N$21,2,FALSE)*P284))*VLOOKUP($H284,LISTS!$G$2:$H$10,2,FALSE)</f>
        <v>0</v>
      </c>
      <c r="AC284" s="13">
        <f>(IF($K284="No",0,VLOOKUP(AC$3,LISTS!$M$2:$N$21,2,FALSE)*IF(Q284="YES",1,0)))*VLOOKUP($H284,LISTS!$G$2:$H$10,2,FALSE)</f>
        <v>0</v>
      </c>
      <c r="AD284" s="13">
        <f>(IF($K284="No",0,VLOOKUP(AD$3,LISTS!$M$2:$N$21,2,FALSE)*IF(R284="YES",1,0)))*VLOOKUP($H284,LISTS!$G$2:$H$10,2,FALSE)</f>
        <v>0</v>
      </c>
      <c r="AE284" s="13">
        <f>(IF($K284="No",0,VLOOKUP(AE$3,LISTS!$M$2:$N$21,2,FALSE)*IF(S284="YES",1,0)))*VLOOKUP($H284,LISTS!$G$2:$H$10,2,FALSE)</f>
        <v>0</v>
      </c>
      <c r="AF284" s="13">
        <f>(IF($K284="No",0,VLOOKUP(AF$3,LISTS!$M$2:$N$21,2,FALSE)*IF(T284="YES",1,0)))*VLOOKUP($H284,LISTS!$G$2:$H$10,2,FALSE)</f>
        <v>0</v>
      </c>
      <c r="AG284" s="13">
        <f>(IF($K284="No",0,VLOOKUP(AG$3,LISTS!$M$2:$N$21,2,FALSE)*IF(U284="YES",1,0)))*VLOOKUP($H284,LISTS!$G$2:$H$10,2,FALSE)</f>
        <v>0</v>
      </c>
      <c r="AH284" s="13">
        <f>(IF($K284="No",0,VLOOKUP(AH$3,LISTS!$M$2:$N$21,2,FALSE)*IF(V284="YES",1,0)))*VLOOKUP($H284,LISTS!$G$2:$H$10,2,FALSE)</f>
        <v>0</v>
      </c>
      <c r="AI284" s="29">
        <f t="shared" si="47"/>
        <v>0</v>
      </c>
    </row>
    <row r="285" spans="1:35" x14ac:dyDescent="0.25">
      <c r="A285" s="3">
        <f t="shared" si="44"/>
        <v>2023</v>
      </c>
      <c r="B285" s="11">
        <f t="shared" si="45"/>
        <v>10</v>
      </c>
      <c r="C285" s="11" t="str">
        <f>VLOOKUP($B285,'FIXTURES INPUT'!$A$4:$H$41,2,FALSE)</f>
        <v>WK10</v>
      </c>
      <c r="D285" s="13" t="str">
        <f>VLOOKUP($B285,'FIXTURES INPUT'!$A$4:$H$41,3,FALSE)</f>
        <v>Sat</v>
      </c>
      <c r="E285" s="14">
        <f>VLOOKUP($B285,'FIXTURES INPUT'!$A$4:$H$41,4,FALSE)</f>
        <v>45094</v>
      </c>
      <c r="F285" s="4" t="str">
        <f>VLOOKUP($B285,'FIXTURES INPUT'!$A$4:$H$41,6,FALSE)</f>
        <v>Bures</v>
      </c>
      <c r="G285" s="13" t="str">
        <f>VLOOKUP($B285,'FIXTURES INPUT'!$A$4:$H$41,7,FALSE)</f>
        <v>Away</v>
      </c>
      <c r="H285" s="13" t="str">
        <f>VLOOKUP($B285,'FIXTURES INPUT'!$A$4:$H$41,8,FALSE)</f>
        <v>Standard</v>
      </c>
      <c r="I285" s="13">
        <f t="shared" si="46"/>
        <v>21</v>
      </c>
      <c r="J285" s="4" t="s">
        <v>138</v>
      </c>
      <c r="K285" s="32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X285" s="13">
        <f>(IF($K285="No",0,VLOOKUP(X$3,LISTS!$M$2:$N$21,2,FALSE)*L285))*VLOOKUP($H285,LISTS!$G$2:$H$10,2,FALSE)</f>
        <v>0</v>
      </c>
      <c r="Y285" s="13">
        <f>(IF($K285="No",0,VLOOKUP(Y$3,LISTS!$M$2:$N$21,2,FALSE)*M285))*VLOOKUP($H285,LISTS!$G$2:$H$10,2,FALSE)</f>
        <v>0</v>
      </c>
      <c r="Z285" s="13">
        <f>(IF($K285="No",0,VLOOKUP(Z$3,LISTS!$M$2:$N$21,2,FALSE)*N285))*VLOOKUP($H285,LISTS!$G$2:$H$10,2,FALSE)</f>
        <v>0</v>
      </c>
      <c r="AA285" s="13">
        <f>(IF($K285="No",0,VLOOKUP(AA$3,LISTS!$M$2:$N$21,2,FALSE)*O285))*VLOOKUP($H285,LISTS!$G$2:$H$10,2,FALSE)</f>
        <v>0</v>
      </c>
      <c r="AB285" s="13">
        <f>(IF($K285="No",0,VLOOKUP(AB$3,LISTS!$M$2:$N$21,2,FALSE)*P285))*VLOOKUP($H285,LISTS!$G$2:$H$10,2,FALSE)</f>
        <v>0</v>
      </c>
      <c r="AC285" s="13">
        <f>(IF($K285="No",0,VLOOKUP(AC$3,LISTS!$M$2:$N$21,2,FALSE)*IF(Q285="YES",1,0)))*VLOOKUP($H285,LISTS!$G$2:$H$10,2,FALSE)</f>
        <v>0</v>
      </c>
      <c r="AD285" s="13">
        <f>(IF($K285="No",0,VLOOKUP(AD$3,LISTS!$M$2:$N$21,2,FALSE)*IF(R285="YES",1,0)))*VLOOKUP($H285,LISTS!$G$2:$H$10,2,FALSE)</f>
        <v>0</v>
      </c>
      <c r="AE285" s="13">
        <f>(IF($K285="No",0,VLOOKUP(AE$3,LISTS!$M$2:$N$21,2,FALSE)*IF(S285="YES",1,0)))*VLOOKUP($H285,LISTS!$G$2:$H$10,2,FALSE)</f>
        <v>0</v>
      </c>
      <c r="AF285" s="13">
        <f>(IF($K285="No",0,VLOOKUP(AF$3,LISTS!$M$2:$N$21,2,FALSE)*IF(T285="YES",1,0)))*VLOOKUP($H285,LISTS!$G$2:$H$10,2,FALSE)</f>
        <v>0</v>
      </c>
      <c r="AG285" s="13">
        <f>(IF($K285="No",0,VLOOKUP(AG$3,LISTS!$M$2:$N$21,2,FALSE)*IF(U285="YES",1,0)))*VLOOKUP($H285,LISTS!$G$2:$H$10,2,FALSE)</f>
        <v>0</v>
      </c>
      <c r="AH285" s="13">
        <f>(IF($K285="No",0,VLOOKUP(AH$3,LISTS!$M$2:$N$21,2,FALSE)*IF(V285="YES",1,0)))*VLOOKUP($H285,LISTS!$G$2:$H$10,2,FALSE)</f>
        <v>0</v>
      </c>
      <c r="AI285" s="29">
        <f t="shared" si="47"/>
        <v>0</v>
      </c>
    </row>
    <row r="286" spans="1:35" x14ac:dyDescent="0.25">
      <c r="A286" s="3">
        <f t="shared" si="44"/>
        <v>2023</v>
      </c>
      <c r="B286" s="11">
        <f t="shared" si="45"/>
        <v>10</v>
      </c>
      <c r="C286" s="11" t="str">
        <f>VLOOKUP($B286,'FIXTURES INPUT'!$A$4:$H$41,2,FALSE)</f>
        <v>WK10</v>
      </c>
      <c r="D286" s="13" t="str">
        <f>VLOOKUP($B286,'FIXTURES INPUT'!$A$4:$H$41,3,FALSE)</f>
        <v>Sat</v>
      </c>
      <c r="E286" s="14">
        <f>VLOOKUP($B286,'FIXTURES INPUT'!$A$4:$H$41,4,FALSE)</f>
        <v>45094</v>
      </c>
      <c r="F286" s="4" t="str">
        <f>VLOOKUP($B286,'FIXTURES INPUT'!$A$4:$H$41,6,FALSE)</f>
        <v>Bures</v>
      </c>
      <c r="G286" s="13" t="str">
        <f>VLOOKUP($B286,'FIXTURES INPUT'!$A$4:$H$41,7,FALSE)</f>
        <v>Away</v>
      </c>
      <c r="H286" s="13" t="str">
        <f>VLOOKUP($B286,'FIXTURES INPUT'!$A$4:$H$41,8,FALSE)</f>
        <v>Standard</v>
      </c>
      <c r="I286" s="13">
        <f t="shared" si="46"/>
        <v>22</v>
      </c>
      <c r="J286" s="4" t="str">
        <f>VLOOKUP($I286,LISTS!$A$2:$B$39,2,FALSE)</f>
        <v>Additional 4</v>
      </c>
      <c r="K286" s="32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X286" s="13">
        <f>(IF($K286="No",0,VLOOKUP(X$3,LISTS!$M$2:$N$21,2,FALSE)*L286))*VLOOKUP($H286,LISTS!$G$2:$H$10,2,FALSE)</f>
        <v>0</v>
      </c>
      <c r="Y286" s="13">
        <f>(IF($K286="No",0,VLOOKUP(Y$3,LISTS!$M$2:$N$21,2,FALSE)*M286))*VLOOKUP($H286,LISTS!$G$2:$H$10,2,FALSE)</f>
        <v>0</v>
      </c>
      <c r="Z286" s="13">
        <f>(IF($K286="No",0,VLOOKUP(Z$3,LISTS!$M$2:$N$21,2,FALSE)*N286))*VLOOKUP($H286,LISTS!$G$2:$H$10,2,FALSE)</f>
        <v>0</v>
      </c>
      <c r="AA286" s="13">
        <f>(IF($K286="No",0,VLOOKUP(AA$3,LISTS!$M$2:$N$21,2,FALSE)*O286))*VLOOKUP($H286,LISTS!$G$2:$H$10,2,FALSE)</f>
        <v>0</v>
      </c>
      <c r="AB286" s="13">
        <f>(IF($K286="No",0,VLOOKUP(AB$3,LISTS!$M$2:$N$21,2,FALSE)*P286))*VLOOKUP($H286,LISTS!$G$2:$H$10,2,FALSE)</f>
        <v>0</v>
      </c>
      <c r="AC286" s="13">
        <f>(IF($K286="No",0,VLOOKUP(AC$3,LISTS!$M$2:$N$21,2,FALSE)*IF(Q286="YES",1,0)))*VLOOKUP($H286,LISTS!$G$2:$H$10,2,FALSE)</f>
        <v>0</v>
      </c>
      <c r="AD286" s="13">
        <f>(IF($K286="No",0,VLOOKUP(AD$3,LISTS!$M$2:$N$21,2,FALSE)*IF(R286="YES",1,0)))*VLOOKUP($H286,LISTS!$G$2:$H$10,2,FALSE)</f>
        <v>0</v>
      </c>
      <c r="AE286" s="13">
        <f>(IF($K286="No",0,VLOOKUP(AE$3,LISTS!$M$2:$N$21,2,FALSE)*IF(S286="YES",1,0)))*VLOOKUP($H286,LISTS!$G$2:$H$10,2,FALSE)</f>
        <v>0</v>
      </c>
      <c r="AF286" s="13">
        <f>(IF($K286="No",0,VLOOKUP(AF$3,LISTS!$M$2:$N$21,2,FALSE)*IF(T286="YES",1,0)))*VLOOKUP($H286,LISTS!$G$2:$H$10,2,FALSE)</f>
        <v>0</v>
      </c>
      <c r="AG286" s="13">
        <f>(IF($K286="No",0,VLOOKUP(AG$3,LISTS!$M$2:$N$21,2,FALSE)*IF(U286="YES",1,0)))*VLOOKUP($H286,LISTS!$G$2:$H$10,2,FALSE)</f>
        <v>0</v>
      </c>
      <c r="AH286" s="13">
        <f>(IF($K286="No",0,VLOOKUP(AH$3,LISTS!$M$2:$N$21,2,FALSE)*IF(V286="YES",1,0)))*VLOOKUP($H286,LISTS!$G$2:$H$10,2,FALSE)</f>
        <v>0</v>
      </c>
      <c r="AI286" s="29">
        <f t="shared" si="47"/>
        <v>0</v>
      </c>
    </row>
    <row r="287" spans="1:35" x14ac:dyDescent="0.25">
      <c r="A287" s="3">
        <f t="shared" si="44"/>
        <v>2023</v>
      </c>
      <c r="B287" s="11">
        <f t="shared" si="45"/>
        <v>10</v>
      </c>
      <c r="C287" s="11" t="str">
        <f>VLOOKUP($B287,'FIXTURES INPUT'!$A$4:$H$41,2,FALSE)</f>
        <v>WK10</v>
      </c>
      <c r="D287" s="13" t="str">
        <f>VLOOKUP($B287,'FIXTURES INPUT'!$A$4:$H$41,3,FALSE)</f>
        <v>Sat</v>
      </c>
      <c r="E287" s="14">
        <f>VLOOKUP($B287,'FIXTURES INPUT'!$A$4:$H$41,4,FALSE)</f>
        <v>45094</v>
      </c>
      <c r="F287" s="4" t="str">
        <f>VLOOKUP($B287,'FIXTURES INPUT'!$A$4:$H$41,6,FALSE)</f>
        <v>Bures</v>
      </c>
      <c r="G287" s="13" t="str">
        <f>VLOOKUP($B287,'FIXTURES INPUT'!$A$4:$H$41,7,FALSE)</f>
        <v>Away</v>
      </c>
      <c r="H287" s="13" t="str">
        <f>VLOOKUP($B287,'FIXTURES INPUT'!$A$4:$H$41,8,FALSE)</f>
        <v>Standard</v>
      </c>
      <c r="I287" s="13">
        <f t="shared" si="46"/>
        <v>23</v>
      </c>
      <c r="J287" s="4" t="str">
        <f>VLOOKUP($I287,LISTS!$A$2:$B$39,2,FALSE)</f>
        <v>Additional 5</v>
      </c>
      <c r="K287" s="32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X287" s="13">
        <f>(IF($K287="No",0,VLOOKUP(X$3,LISTS!$M$2:$N$21,2,FALSE)*L287))*VLOOKUP($H287,LISTS!$G$2:$H$10,2,FALSE)</f>
        <v>0</v>
      </c>
      <c r="Y287" s="13">
        <f>(IF($K287="No",0,VLOOKUP(Y$3,LISTS!$M$2:$N$21,2,FALSE)*M287))*VLOOKUP($H287,LISTS!$G$2:$H$10,2,FALSE)</f>
        <v>0</v>
      </c>
      <c r="Z287" s="13">
        <f>(IF($K287="No",0,VLOOKUP(Z$3,LISTS!$M$2:$N$21,2,FALSE)*N287))*VLOOKUP($H287,LISTS!$G$2:$H$10,2,FALSE)</f>
        <v>0</v>
      </c>
      <c r="AA287" s="13">
        <f>(IF($K287="No",0,VLOOKUP(AA$3,LISTS!$M$2:$N$21,2,FALSE)*O287))*VLOOKUP($H287,LISTS!$G$2:$H$10,2,FALSE)</f>
        <v>0</v>
      </c>
      <c r="AB287" s="13">
        <f>(IF($K287="No",0,VLOOKUP(AB$3,LISTS!$M$2:$N$21,2,FALSE)*P287))*VLOOKUP($H287,LISTS!$G$2:$H$10,2,FALSE)</f>
        <v>0</v>
      </c>
      <c r="AC287" s="13">
        <f>(IF($K287="No",0,VLOOKUP(AC$3,LISTS!$M$2:$N$21,2,FALSE)*IF(Q287="YES",1,0)))*VLOOKUP($H287,LISTS!$G$2:$H$10,2,FALSE)</f>
        <v>0</v>
      </c>
      <c r="AD287" s="13">
        <f>(IF($K287="No",0,VLOOKUP(AD$3,LISTS!$M$2:$N$21,2,FALSE)*IF(R287="YES",1,0)))*VLOOKUP($H287,LISTS!$G$2:$H$10,2,FALSE)</f>
        <v>0</v>
      </c>
      <c r="AE287" s="13">
        <f>(IF($K287="No",0,VLOOKUP(AE$3,LISTS!$M$2:$N$21,2,FALSE)*IF(S287="YES",1,0)))*VLOOKUP($H287,LISTS!$G$2:$H$10,2,FALSE)</f>
        <v>0</v>
      </c>
      <c r="AF287" s="13">
        <f>(IF($K287="No",0,VLOOKUP(AF$3,LISTS!$M$2:$N$21,2,FALSE)*IF(T287="YES",1,0)))*VLOOKUP($H287,LISTS!$G$2:$H$10,2,FALSE)</f>
        <v>0</v>
      </c>
      <c r="AG287" s="13">
        <f>(IF($K287="No",0,VLOOKUP(AG$3,LISTS!$M$2:$N$21,2,FALSE)*IF(U287="YES",1,0)))*VLOOKUP($H287,LISTS!$G$2:$H$10,2,FALSE)</f>
        <v>0</v>
      </c>
      <c r="AH287" s="13">
        <f>(IF($K287="No",0,VLOOKUP(AH$3,LISTS!$M$2:$N$21,2,FALSE)*IF(V287="YES",1,0)))*VLOOKUP($H287,LISTS!$G$2:$H$10,2,FALSE)</f>
        <v>0</v>
      </c>
      <c r="AI287" s="29">
        <f t="shared" si="47"/>
        <v>0</v>
      </c>
    </row>
    <row r="288" spans="1:35" x14ac:dyDescent="0.25">
      <c r="A288" s="3">
        <f t="shared" si="44"/>
        <v>2023</v>
      </c>
      <c r="B288" s="11">
        <f t="shared" si="45"/>
        <v>10</v>
      </c>
      <c r="C288" s="11" t="str">
        <f>VLOOKUP($B288,'FIXTURES INPUT'!$A$4:$H$41,2,FALSE)</f>
        <v>WK10</v>
      </c>
      <c r="D288" s="13" t="str">
        <f>VLOOKUP($B288,'FIXTURES INPUT'!$A$4:$H$41,3,FALSE)</f>
        <v>Sat</v>
      </c>
      <c r="E288" s="14">
        <f>VLOOKUP($B288,'FIXTURES INPUT'!$A$4:$H$41,4,FALSE)</f>
        <v>45094</v>
      </c>
      <c r="F288" s="4" t="str">
        <f>VLOOKUP($B288,'FIXTURES INPUT'!$A$4:$H$41,6,FALSE)</f>
        <v>Bures</v>
      </c>
      <c r="G288" s="13" t="str">
        <f>VLOOKUP($B288,'FIXTURES INPUT'!$A$4:$H$41,7,FALSE)</f>
        <v>Away</v>
      </c>
      <c r="H288" s="13" t="str">
        <f>VLOOKUP($B288,'FIXTURES INPUT'!$A$4:$H$41,8,FALSE)</f>
        <v>Standard</v>
      </c>
      <c r="I288" s="13">
        <f t="shared" si="46"/>
        <v>24</v>
      </c>
      <c r="J288" s="4" t="str">
        <f>VLOOKUP($I288,LISTS!$A$2:$B$39,2,FALSE)</f>
        <v>Additional 6</v>
      </c>
      <c r="K288" s="32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X288" s="13">
        <f>(IF($K288="No",0,VLOOKUP(X$3,LISTS!$M$2:$N$21,2,FALSE)*L288))*VLOOKUP($H288,LISTS!$G$2:$H$10,2,FALSE)</f>
        <v>0</v>
      </c>
      <c r="Y288" s="13">
        <f>(IF($K288="No",0,VLOOKUP(Y$3,LISTS!$M$2:$N$21,2,FALSE)*M288))*VLOOKUP($H288,LISTS!$G$2:$H$10,2,FALSE)</f>
        <v>0</v>
      </c>
      <c r="Z288" s="13">
        <f>(IF($K288="No",0,VLOOKUP(Z$3,LISTS!$M$2:$N$21,2,FALSE)*N288))*VLOOKUP($H288,LISTS!$G$2:$H$10,2,FALSE)</f>
        <v>0</v>
      </c>
      <c r="AA288" s="13">
        <f>(IF($K288="No",0,VLOOKUP(AA$3,LISTS!$M$2:$N$21,2,FALSE)*O288))*VLOOKUP($H288,LISTS!$G$2:$H$10,2,FALSE)</f>
        <v>0</v>
      </c>
      <c r="AB288" s="13">
        <f>(IF($K288="No",0,VLOOKUP(AB$3,LISTS!$M$2:$N$21,2,FALSE)*P288))*VLOOKUP($H288,LISTS!$G$2:$H$10,2,FALSE)</f>
        <v>0</v>
      </c>
      <c r="AC288" s="13">
        <f>(IF($K288="No",0,VLOOKUP(AC$3,LISTS!$M$2:$N$21,2,FALSE)*IF(Q288="YES",1,0)))*VLOOKUP($H288,LISTS!$G$2:$H$10,2,FALSE)</f>
        <v>0</v>
      </c>
      <c r="AD288" s="13">
        <f>(IF($K288="No",0,VLOOKUP(AD$3,LISTS!$M$2:$N$21,2,FALSE)*IF(R288="YES",1,0)))*VLOOKUP($H288,LISTS!$G$2:$H$10,2,FALSE)</f>
        <v>0</v>
      </c>
      <c r="AE288" s="13">
        <f>(IF($K288="No",0,VLOOKUP(AE$3,LISTS!$M$2:$N$21,2,FALSE)*IF(S288="YES",1,0)))*VLOOKUP($H288,LISTS!$G$2:$H$10,2,FALSE)</f>
        <v>0</v>
      </c>
      <c r="AF288" s="13">
        <f>(IF($K288="No",0,VLOOKUP(AF$3,LISTS!$M$2:$N$21,2,FALSE)*IF(T288="YES",1,0)))*VLOOKUP($H288,LISTS!$G$2:$H$10,2,FALSE)</f>
        <v>0</v>
      </c>
      <c r="AG288" s="13">
        <f>(IF($K288="No",0,VLOOKUP(AG$3,LISTS!$M$2:$N$21,2,FALSE)*IF(U288="YES",1,0)))*VLOOKUP($H288,LISTS!$G$2:$H$10,2,FALSE)</f>
        <v>0</v>
      </c>
      <c r="AH288" s="13">
        <f>(IF($K288="No",0,VLOOKUP(AH$3,LISTS!$M$2:$N$21,2,FALSE)*IF(V288="YES",1,0)))*VLOOKUP($H288,LISTS!$G$2:$H$10,2,FALSE)</f>
        <v>0</v>
      </c>
      <c r="AI288" s="29">
        <f t="shared" si="47"/>
        <v>0</v>
      </c>
    </row>
    <row r="289" spans="1:35" x14ac:dyDescent="0.25">
      <c r="A289" s="3">
        <f t="shared" si="44"/>
        <v>2023</v>
      </c>
      <c r="B289" s="11">
        <f t="shared" si="45"/>
        <v>10</v>
      </c>
      <c r="C289" s="11" t="str">
        <f>VLOOKUP($B289,'FIXTURES INPUT'!$A$4:$H$41,2,FALSE)</f>
        <v>WK10</v>
      </c>
      <c r="D289" s="13" t="str">
        <f>VLOOKUP($B289,'FIXTURES INPUT'!$A$4:$H$41,3,FALSE)</f>
        <v>Sat</v>
      </c>
      <c r="E289" s="14">
        <f>VLOOKUP($B289,'FIXTURES INPUT'!$A$4:$H$41,4,FALSE)</f>
        <v>45094</v>
      </c>
      <c r="F289" s="4" t="str">
        <f>VLOOKUP($B289,'FIXTURES INPUT'!$A$4:$H$41,6,FALSE)</f>
        <v>Bures</v>
      </c>
      <c r="G289" s="13" t="str">
        <f>VLOOKUP($B289,'FIXTURES INPUT'!$A$4:$H$41,7,FALSE)</f>
        <v>Away</v>
      </c>
      <c r="H289" s="13" t="str">
        <f>VLOOKUP($B289,'FIXTURES INPUT'!$A$4:$H$41,8,FALSE)</f>
        <v>Standard</v>
      </c>
      <c r="I289" s="13">
        <f t="shared" si="46"/>
        <v>25</v>
      </c>
      <c r="J289" s="4" t="str">
        <f>VLOOKUP($I289,LISTS!$A$2:$B$39,2,FALSE)</f>
        <v>Additional 7</v>
      </c>
      <c r="K289" s="32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X289" s="13">
        <f>(IF($K289="No",0,VLOOKUP(X$3,LISTS!$M$2:$N$21,2,FALSE)*L289))*VLOOKUP($H289,LISTS!$G$2:$H$10,2,FALSE)</f>
        <v>0</v>
      </c>
      <c r="Y289" s="13">
        <f>(IF($K289="No",0,VLOOKUP(Y$3,LISTS!$M$2:$N$21,2,FALSE)*M289))*VLOOKUP($H289,LISTS!$G$2:$H$10,2,FALSE)</f>
        <v>0</v>
      </c>
      <c r="Z289" s="13">
        <f>(IF($K289="No",0,VLOOKUP(Z$3,LISTS!$M$2:$N$21,2,FALSE)*N289))*VLOOKUP($H289,LISTS!$G$2:$H$10,2,FALSE)</f>
        <v>0</v>
      </c>
      <c r="AA289" s="13">
        <f>(IF($K289="No",0,VLOOKUP(AA$3,LISTS!$M$2:$N$21,2,FALSE)*O289))*VLOOKUP($H289,LISTS!$G$2:$H$10,2,FALSE)</f>
        <v>0</v>
      </c>
      <c r="AB289" s="13">
        <f>(IF($K289="No",0,VLOOKUP(AB$3,LISTS!$M$2:$N$21,2,FALSE)*P289))*VLOOKUP($H289,LISTS!$G$2:$H$10,2,FALSE)</f>
        <v>0</v>
      </c>
      <c r="AC289" s="13">
        <f>(IF($K289="No",0,VLOOKUP(AC$3,LISTS!$M$2:$N$21,2,FALSE)*IF(Q289="YES",1,0)))*VLOOKUP($H289,LISTS!$G$2:$H$10,2,FALSE)</f>
        <v>0</v>
      </c>
      <c r="AD289" s="13">
        <f>(IF($K289="No",0,VLOOKUP(AD$3,LISTS!$M$2:$N$21,2,FALSE)*IF(R289="YES",1,0)))*VLOOKUP($H289,LISTS!$G$2:$H$10,2,FALSE)</f>
        <v>0</v>
      </c>
      <c r="AE289" s="13">
        <f>(IF($K289="No",0,VLOOKUP(AE$3,LISTS!$M$2:$N$21,2,FALSE)*IF(S289="YES",1,0)))*VLOOKUP($H289,LISTS!$G$2:$H$10,2,FALSE)</f>
        <v>0</v>
      </c>
      <c r="AF289" s="13">
        <f>(IF($K289="No",0,VLOOKUP(AF$3,LISTS!$M$2:$N$21,2,FALSE)*IF(T289="YES",1,0)))*VLOOKUP($H289,LISTS!$G$2:$H$10,2,FALSE)</f>
        <v>0</v>
      </c>
      <c r="AG289" s="13">
        <f>(IF($K289="No",0,VLOOKUP(AG$3,LISTS!$M$2:$N$21,2,FALSE)*IF(U289="YES",1,0)))*VLOOKUP($H289,LISTS!$G$2:$H$10,2,FALSE)</f>
        <v>0</v>
      </c>
      <c r="AH289" s="13">
        <f>(IF($K289="No",0,VLOOKUP(AH$3,LISTS!$M$2:$N$21,2,FALSE)*IF(V289="YES",1,0)))*VLOOKUP($H289,LISTS!$G$2:$H$10,2,FALSE)</f>
        <v>0</v>
      </c>
      <c r="AI289" s="29">
        <f t="shared" si="47"/>
        <v>0</v>
      </c>
    </row>
    <row r="290" spans="1:35" x14ac:dyDescent="0.25">
      <c r="A290" s="3">
        <f t="shared" si="44"/>
        <v>2023</v>
      </c>
      <c r="B290" s="11">
        <f t="shared" si="45"/>
        <v>10</v>
      </c>
      <c r="C290" s="11" t="str">
        <f>VLOOKUP($B290,'FIXTURES INPUT'!$A$4:$H$41,2,FALSE)</f>
        <v>WK10</v>
      </c>
      <c r="D290" s="13" t="str">
        <f>VLOOKUP($B290,'FIXTURES INPUT'!$A$4:$H$41,3,FALSE)</f>
        <v>Sat</v>
      </c>
      <c r="E290" s="14">
        <f>VLOOKUP($B290,'FIXTURES INPUT'!$A$4:$H$41,4,FALSE)</f>
        <v>45094</v>
      </c>
      <c r="F290" s="4" t="str">
        <f>VLOOKUP($B290,'FIXTURES INPUT'!$A$4:$H$41,6,FALSE)</f>
        <v>Bures</v>
      </c>
      <c r="G290" s="13" t="str">
        <f>VLOOKUP($B290,'FIXTURES INPUT'!$A$4:$H$41,7,FALSE)</f>
        <v>Away</v>
      </c>
      <c r="H290" s="13" t="str">
        <f>VLOOKUP($B290,'FIXTURES INPUT'!$A$4:$H$41,8,FALSE)</f>
        <v>Standard</v>
      </c>
      <c r="I290" s="13">
        <f t="shared" si="46"/>
        <v>26</v>
      </c>
      <c r="J290" s="4" t="str">
        <f>VLOOKUP($I290,LISTS!$A$2:$B$39,2,FALSE)</f>
        <v>Additional 8</v>
      </c>
      <c r="K290" s="32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X290" s="13">
        <f>(IF($K290="No",0,VLOOKUP(X$3,LISTS!$M$2:$N$21,2,FALSE)*L290))*VLOOKUP($H290,LISTS!$G$2:$H$10,2,FALSE)</f>
        <v>0</v>
      </c>
      <c r="Y290" s="13">
        <f>(IF($K290="No",0,VLOOKUP(Y$3,LISTS!$M$2:$N$21,2,FALSE)*M290))*VLOOKUP($H290,LISTS!$G$2:$H$10,2,FALSE)</f>
        <v>0</v>
      </c>
      <c r="Z290" s="13">
        <f>(IF($K290="No",0,VLOOKUP(Z$3,LISTS!$M$2:$N$21,2,FALSE)*N290))*VLOOKUP($H290,LISTS!$G$2:$H$10,2,FALSE)</f>
        <v>0</v>
      </c>
      <c r="AA290" s="13">
        <f>(IF($K290="No",0,VLOOKUP(AA$3,LISTS!$M$2:$N$21,2,FALSE)*O290))*VLOOKUP($H290,LISTS!$G$2:$H$10,2,FALSE)</f>
        <v>0</v>
      </c>
      <c r="AB290" s="13">
        <f>(IF($K290="No",0,VLOOKUP(AB$3,LISTS!$M$2:$N$21,2,FALSE)*P290))*VLOOKUP($H290,LISTS!$G$2:$H$10,2,FALSE)</f>
        <v>0</v>
      </c>
      <c r="AC290" s="13">
        <f>(IF($K290="No",0,VLOOKUP(AC$3,LISTS!$M$2:$N$21,2,FALSE)*IF(Q290="YES",1,0)))*VLOOKUP($H290,LISTS!$G$2:$H$10,2,FALSE)</f>
        <v>0</v>
      </c>
      <c r="AD290" s="13">
        <f>(IF($K290="No",0,VLOOKUP(AD$3,LISTS!$M$2:$N$21,2,FALSE)*IF(R290="YES",1,0)))*VLOOKUP($H290,LISTS!$G$2:$H$10,2,FALSE)</f>
        <v>0</v>
      </c>
      <c r="AE290" s="13">
        <f>(IF($K290="No",0,VLOOKUP(AE$3,LISTS!$M$2:$N$21,2,FALSE)*IF(S290="YES",1,0)))*VLOOKUP($H290,LISTS!$G$2:$H$10,2,FALSE)</f>
        <v>0</v>
      </c>
      <c r="AF290" s="13">
        <f>(IF($K290="No",0,VLOOKUP(AF$3,LISTS!$M$2:$N$21,2,FALSE)*IF(T290="YES",1,0)))*VLOOKUP($H290,LISTS!$G$2:$H$10,2,FALSE)</f>
        <v>0</v>
      </c>
      <c r="AG290" s="13">
        <f>(IF($K290="No",0,VLOOKUP(AG$3,LISTS!$M$2:$N$21,2,FALSE)*IF(U290="YES",1,0)))*VLOOKUP($H290,LISTS!$G$2:$H$10,2,FALSE)</f>
        <v>0</v>
      </c>
      <c r="AH290" s="13">
        <f>(IF($K290="No",0,VLOOKUP(AH$3,LISTS!$M$2:$N$21,2,FALSE)*IF(V290="YES",1,0)))*VLOOKUP($H290,LISTS!$G$2:$H$10,2,FALSE)</f>
        <v>0</v>
      </c>
      <c r="AI290" s="29">
        <f t="shared" si="47"/>
        <v>0</v>
      </c>
    </row>
    <row r="291" spans="1:35" x14ac:dyDescent="0.25">
      <c r="A291" s="3">
        <f t="shared" si="44"/>
        <v>2023</v>
      </c>
      <c r="B291" s="11">
        <f t="shared" si="45"/>
        <v>10</v>
      </c>
      <c r="C291" s="11" t="str">
        <f>VLOOKUP($B291,'FIXTURES INPUT'!$A$4:$H$41,2,FALSE)</f>
        <v>WK10</v>
      </c>
      <c r="D291" s="13" t="str">
        <f>VLOOKUP($B291,'FIXTURES INPUT'!$A$4:$H$41,3,FALSE)</f>
        <v>Sat</v>
      </c>
      <c r="E291" s="14">
        <f>VLOOKUP($B291,'FIXTURES INPUT'!$A$4:$H$41,4,FALSE)</f>
        <v>45094</v>
      </c>
      <c r="F291" s="4" t="str">
        <f>VLOOKUP($B291,'FIXTURES INPUT'!$A$4:$H$41,6,FALSE)</f>
        <v>Bures</v>
      </c>
      <c r="G291" s="13" t="str">
        <f>VLOOKUP($B291,'FIXTURES INPUT'!$A$4:$H$41,7,FALSE)</f>
        <v>Away</v>
      </c>
      <c r="H291" s="13" t="str">
        <f>VLOOKUP($B291,'FIXTURES INPUT'!$A$4:$H$41,8,FALSE)</f>
        <v>Standard</v>
      </c>
      <c r="I291" s="13">
        <f t="shared" si="46"/>
        <v>27</v>
      </c>
      <c r="J291" s="4" t="str">
        <f>VLOOKUP($I291,LISTS!$A$2:$B$39,2,FALSE)</f>
        <v>Additional 9</v>
      </c>
      <c r="K291" s="32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X291" s="13">
        <f>(IF($K291="No",0,VLOOKUP(X$3,LISTS!$M$2:$N$21,2,FALSE)*L291))*VLOOKUP($H291,LISTS!$G$2:$H$10,2,FALSE)</f>
        <v>0</v>
      </c>
      <c r="Y291" s="13">
        <f>(IF($K291="No",0,VLOOKUP(Y$3,LISTS!$M$2:$N$21,2,FALSE)*M291))*VLOOKUP($H291,LISTS!$G$2:$H$10,2,FALSE)</f>
        <v>0</v>
      </c>
      <c r="Z291" s="13">
        <f>(IF($K291="No",0,VLOOKUP(Z$3,LISTS!$M$2:$N$21,2,FALSE)*N291))*VLOOKUP($H291,LISTS!$G$2:$H$10,2,FALSE)</f>
        <v>0</v>
      </c>
      <c r="AA291" s="13">
        <f>(IF($K291="No",0,VLOOKUP(AA$3,LISTS!$M$2:$N$21,2,FALSE)*O291))*VLOOKUP($H291,LISTS!$G$2:$H$10,2,FALSE)</f>
        <v>0</v>
      </c>
      <c r="AB291" s="13">
        <f>(IF($K291="No",0,VLOOKUP(AB$3,LISTS!$M$2:$N$21,2,FALSE)*P291))*VLOOKUP($H291,LISTS!$G$2:$H$10,2,FALSE)</f>
        <v>0</v>
      </c>
      <c r="AC291" s="13">
        <f>(IF($K291="No",0,VLOOKUP(AC$3,LISTS!$M$2:$N$21,2,FALSE)*IF(Q291="YES",1,0)))*VLOOKUP($H291,LISTS!$G$2:$H$10,2,FALSE)</f>
        <v>0</v>
      </c>
      <c r="AD291" s="13">
        <f>(IF($K291="No",0,VLOOKUP(AD$3,LISTS!$M$2:$N$21,2,FALSE)*IF(R291="YES",1,0)))*VLOOKUP($H291,LISTS!$G$2:$H$10,2,FALSE)</f>
        <v>0</v>
      </c>
      <c r="AE291" s="13">
        <f>(IF($K291="No",0,VLOOKUP(AE$3,LISTS!$M$2:$N$21,2,FALSE)*IF(S291="YES",1,0)))*VLOOKUP($H291,LISTS!$G$2:$H$10,2,FALSE)</f>
        <v>0</v>
      </c>
      <c r="AF291" s="13">
        <f>(IF($K291="No",0,VLOOKUP(AF$3,LISTS!$M$2:$N$21,2,FALSE)*IF(T291="YES",1,0)))*VLOOKUP($H291,LISTS!$G$2:$H$10,2,FALSE)</f>
        <v>0</v>
      </c>
      <c r="AG291" s="13">
        <f>(IF($K291="No",0,VLOOKUP(AG$3,LISTS!$M$2:$N$21,2,FALSE)*IF(U291="YES",1,0)))*VLOOKUP($H291,LISTS!$G$2:$H$10,2,FALSE)</f>
        <v>0</v>
      </c>
      <c r="AH291" s="13">
        <f>(IF($K291="No",0,VLOOKUP(AH$3,LISTS!$M$2:$N$21,2,FALSE)*IF(V291="YES",1,0)))*VLOOKUP($H291,LISTS!$G$2:$H$10,2,FALSE)</f>
        <v>0</v>
      </c>
      <c r="AI291" s="29">
        <f t="shared" si="47"/>
        <v>0</v>
      </c>
    </row>
    <row r="292" spans="1:35" x14ac:dyDescent="0.25">
      <c r="A292" s="3">
        <f t="shared" si="44"/>
        <v>2023</v>
      </c>
      <c r="B292" s="11">
        <f t="shared" si="45"/>
        <v>10</v>
      </c>
      <c r="C292" s="11" t="str">
        <f>VLOOKUP($B292,'FIXTURES INPUT'!$A$4:$H$41,2,FALSE)</f>
        <v>WK10</v>
      </c>
      <c r="D292" s="13" t="str">
        <f>VLOOKUP($B292,'FIXTURES INPUT'!$A$4:$H$41,3,FALSE)</f>
        <v>Sat</v>
      </c>
      <c r="E292" s="14">
        <f>VLOOKUP($B292,'FIXTURES INPUT'!$A$4:$H$41,4,FALSE)</f>
        <v>45094</v>
      </c>
      <c r="F292" s="4" t="str">
        <f>VLOOKUP($B292,'FIXTURES INPUT'!$A$4:$H$41,6,FALSE)</f>
        <v>Bures</v>
      </c>
      <c r="G292" s="13" t="str">
        <f>VLOOKUP($B292,'FIXTURES INPUT'!$A$4:$H$41,7,FALSE)</f>
        <v>Away</v>
      </c>
      <c r="H292" s="13" t="str">
        <f>VLOOKUP($B292,'FIXTURES INPUT'!$A$4:$H$41,8,FALSE)</f>
        <v>Standard</v>
      </c>
      <c r="I292" s="13">
        <f t="shared" si="46"/>
        <v>28</v>
      </c>
      <c r="J292" s="4" t="str">
        <f>VLOOKUP($I292,LISTS!$A$2:$B$39,2,FALSE)</f>
        <v>Additional 10</v>
      </c>
      <c r="K292" s="32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X292" s="13">
        <f>(IF($K292="No",0,VLOOKUP(X$3,LISTS!$M$2:$N$21,2,FALSE)*L292))*VLOOKUP($H292,LISTS!$G$2:$H$10,2,FALSE)</f>
        <v>0</v>
      </c>
      <c r="Y292" s="13">
        <f>(IF($K292="No",0,VLOOKUP(Y$3,LISTS!$M$2:$N$21,2,FALSE)*M292))*VLOOKUP($H292,LISTS!$G$2:$H$10,2,FALSE)</f>
        <v>0</v>
      </c>
      <c r="Z292" s="13">
        <f>(IF($K292="No",0,VLOOKUP(Z$3,LISTS!$M$2:$N$21,2,FALSE)*N292))*VLOOKUP($H292,LISTS!$G$2:$H$10,2,FALSE)</f>
        <v>0</v>
      </c>
      <c r="AA292" s="13">
        <f>(IF($K292="No",0,VLOOKUP(AA$3,LISTS!$M$2:$N$21,2,FALSE)*O292))*VLOOKUP($H292,LISTS!$G$2:$H$10,2,FALSE)</f>
        <v>0</v>
      </c>
      <c r="AB292" s="13">
        <f>(IF($K292="No",0,VLOOKUP(AB$3,LISTS!$M$2:$N$21,2,FALSE)*P292))*VLOOKUP($H292,LISTS!$G$2:$H$10,2,FALSE)</f>
        <v>0</v>
      </c>
      <c r="AC292" s="13">
        <f>(IF($K292="No",0,VLOOKUP(AC$3,LISTS!$M$2:$N$21,2,FALSE)*IF(Q292="YES",1,0)))*VLOOKUP($H292,LISTS!$G$2:$H$10,2,FALSE)</f>
        <v>0</v>
      </c>
      <c r="AD292" s="13">
        <f>(IF($K292="No",0,VLOOKUP(AD$3,LISTS!$M$2:$N$21,2,FALSE)*IF(R292="YES",1,0)))*VLOOKUP($H292,LISTS!$G$2:$H$10,2,FALSE)</f>
        <v>0</v>
      </c>
      <c r="AE292" s="13">
        <f>(IF($K292="No",0,VLOOKUP(AE$3,LISTS!$M$2:$N$21,2,FALSE)*IF(S292="YES",1,0)))*VLOOKUP($H292,LISTS!$G$2:$H$10,2,FALSE)</f>
        <v>0</v>
      </c>
      <c r="AF292" s="13">
        <f>(IF($K292="No",0,VLOOKUP(AF$3,LISTS!$M$2:$N$21,2,FALSE)*IF(T292="YES",1,0)))*VLOOKUP($H292,LISTS!$G$2:$H$10,2,FALSE)</f>
        <v>0</v>
      </c>
      <c r="AG292" s="13">
        <f>(IF($K292="No",0,VLOOKUP(AG$3,LISTS!$M$2:$N$21,2,FALSE)*IF(U292="YES",1,0)))*VLOOKUP($H292,LISTS!$G$2:$H$10,2,FALSE)</f>
        <v>0</v>
      </c>
      <c r="AH292" s="13">
        <f>(IF($K292="No",0,VLOOKUP(AH$3,LISTS!$M$2:$N$21,2,FALSE)*IF(V292="YES",1,0)))*VLOOKUP($H292,LISTS!$G$2:$H$10,2,FALSE)</f>
        <v>0</v>
      </c>
      <c r="AI292" s="29">
        <f t="shared" si="47"/>
        <v>0</v>
      </c>
    </row>
    <row r="293" spans="1:35" ht="15.75" thickBot="1" x14ac:dyDescent="0.3">
      <c r="A293" s="6">
        <f t="shared" si="44"/>
        <v>2023</v>
      </c>
      <c r="B293" s="15">
        <f t="shared" si="45"/>
        <v>10</v>
      </c>
      <c r="C293" s="15" t="str">
        <f>VLOOKUP($B293,'FIXTURES INPUT'!$A$4:$H$41,2,FALSE)</f>
        <v>WK10</v>
      </c>
      <c r="D293" s="15" t="str">
        <f>VLOOKUP($B293,'FIXTURES INPUT'!$A$4:$H$41,3,FALSE)</f>
        <v>Sat</v>
      </c>
      <c r="E293" s="16">
        <f>VLOOKUP($B293,'FIXTURES INPUT'!$A$4:$H$41,4,FALSE)</f>
        <v>45094</v>
      </c>
      <c r="F293" s="6" t="str">
        <f>VLOOKUP($B293,'FIXTURES INPUT'!$A$4:$H$41,6,FALSE)</f>
        <v>Bures</v>
      </c>
      <c r="G293" s="15" t="str">
        <f>VLOOKUP($B293,'FIXTURES INPUT'!$A$4:$H$41,7,FALSE)</f>
        <v>Away</v>
      </c>
      <c r="H293" s="15" t="str">
        <f>VLOOKUP($B293,'FIXTURES INPUT'!$A$4:$H$41,8,FALSE)</f>
        <v>Standard</v>
      </c>
      <c r="I293" s="15">
        <f t="shared" si="46"/>
        <v>29</v>
      </c>
      <c r="J293" s="6" t="str">
        <f>VLOOKUP($I293,LISTS!$A$2:$B$39,2,FALSE)</f>
        <v>Additional 11</v>
      </c>
      <c r="K293" s="33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X293" s="15">
        <f>(IF($K293="No",0,VLOOKUP(X$3,LISTS!$M$2:$N$21,2,FALSE)*L293))*VLOOKUP($H293,LISTS!$G$2:$H$10,2,FALSE)</f>
        <v>0</v>
      </c>
      <c r="Y293" s="15">
        <f>(IF($K293="No",0,VLOOKUP(Y$3,LISTS!$M$2:$N$21,2,FALSE)*M293))*VLOOKUP($H293,LISTS!$G$2:$H$10,2,FALSE)</f>
        <v>0</v>
      </c>
      <c r="Z293" s="15">
        <f>(IF($K293="No",0,VLOOKUP(Z$3,LISTS!$M$2:$N$21,2,FALSE)*N293))*VLOOKUP($H293,LISTS!$G$2:$H$10,2,FALSE)</f>
        <v>0</v>
      </c>
      <c r="AA293" s="15">
        <f>(IF($K293="No",0,VLOOKUP(AA$3,LISTS!$M$2:$N$21,2,FALSE)*O293))*VLOOKUP($H293,LISTS!$G$2:$H$10,2,FALSE)</f>
        <v>0</v>
      </c>
      <c r="AB293" s="15">
        <f>(IF($K293="No",0,VLOOKUP(AB$3,LISTS!$M$2:$N$21,2,FALSE)*P293))*VLOOKUP($H293,LISTS!$G$2:$H$10,2,FALSE)</f>
        <v>0</v>
      </c>
      <c r="AC293" s="15">
        <f>(IF($K293="No",0,VLOOKUP(AC$3,LISTS!$M$2:$N$21,2,FALSE)*IF(Q293="YES",1,0)))*VLOOKUP($H293,LISTS!$G$2:$H$10,2,FALSE)</f>
        <v>0</v>
      </c>
      <c r="AD293" s="15">
        <f>(IF($K293="No",0,VLOOKUP(AD$3,LISTS!$M$2:$N$21,2,FALSE)*IF(R293="YES",1,0)))*VLOOKUP($H293,LISTS!$G$2:$H$10,2,FALSE)</f>
        <v>0</v>
      </c>
      <c r="AE293" s="15">
        <f>(IF($K293="No",0,VLOOKUP(AE$3,LISTS!$M$2:$N$21,2,FALSE)*IF(S293="YES",1,0)))*VLOOKUP($H293,LISTS!$G$2:$H$10,2,FALSE)</f>
        <v>0</v>
      </c>
      <c r="AF293" s="15">
        <f>(IF($K293="No",0,VLOOKUP(AF$3,LISTS!$M$2:$N$21,2,FALSE)*IF(T293="YES",1,0)))*VLOOKUP($H293,LISTS!$G$2:$H$10,2,FALSE)</f>
        <v>0</v>
      </c>
      <c r="AG293" s="15">
        <f>(IF($K293="No",0,VLOOKUP(AG$3,LISTS!$M$2:$N$21,2,FALSE)*IF(U293="YES",1,0)))*VLOOKUP($H293,LISTS!$G$2:$H$10,2,FALSE)</f>
        <v>0</v>
      </c>
      <c r="AH293" s="15">
        <f>(IF($K293="No",0,VLOOKUP(AH$3,LISTS!$M$2:$N$21,2,FALSE)*IF(V293="YES",1,0)))*VLOOKUP($H293,LISTS!$G$2:$H$10,2,FALSE)</f>
        <v>0</v>
      </c>
      <c r="AI293" s="30">
        <f t="shared" si="47"/>
        <v>0</v>
      </c>
    </row>
    <row r="294" spans="1:35" ht="15.75" thickTop="1" x14ac:dyDescent="0.25">
      <c r="A294" s="3">
        <v>2022</v>
      </c>
      <c r="B294" s="11">
        <f t="shared" ref="B294" si="52">B265+1</f>
        <v>11</v>
      </c>
      <c r="C294" s="11" t="str">
        <f>VLOOKUP($B294,'FIXTURES INPUT'!$A$4:$H$41,2,FALSE)</f>
        <v>WK11</v>
      </c>
      <c r="D294" s="11" t="str">
        <f>VLOOKUP($B294,'FIXTURES INPUT'!$A$4:$H$41,3,FALSE)</f>
        <v>Sun</v>
      </c>
      <c r="E294" s="12">
        <f>VLOOKUP($B294,'FIXTURES INPUT'!$A$4:$H$41,4,FALSE)</f>
        <v>45102</v>
      </c>
      <c r="F294" s="3" t="str">
        <f>VLOOKUP($B294,'FIXTURES INPUT'!$A$4:$H$41,6,FALSE)</f>
        <v>WSP</v>
      </c>
      <c r="G294" s="11" t="str">
        <f>VLOOKUP($B294,'FIXTURES INPUT'!$A$4:$H$41,7,FALSE)</f>
        <v>Away</v>
      </c>
      <c r="H294" s="11" t="str">
        <f>VLOOKUP($B294,'FIXTURES INPUT'!$A$4:$H$41,8,FALSE)</f>
        <v>Standard</v>
      </c>
      <c r="I294" s="11">
        <v>1</v>
      </c>
      <c r="J294" s="3" t="str">
        <f>VLOOKUP($I294,LISTS!$A$2:$B$39,2,FALSE)</f>
        <v>Logan</v>
      </c>
      <c r="K294" s="31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X294" s="11">
        <f>(IF($K294="No",0,VLOOKUP(X$3,LISTS!$M$2:$N$21,2,FALSE)*L294))*VLOOKUP($H294,LISTS!$G$2:$H$10,2,FALSE)</f>
        <v>0</v>
      </c>
      <c r="Y294" s="11">
        <f>(IF($K294="No",0,VLOOKUP(Y$3,LISTS!$M$2:$N$21,2,FALSE)*M294))*VLOOKUP($H294,LISTS!$G$2:$H$10,2,FALSE)</f>
        <v>0</v>
      </c>
      <c r="Z294" s="11">
        <f>(IF($K294="No",0,VLOOKUP(Z$3,LISTS!$M$2:$N$21,2,FALSE)*N294))*VLOOKUP($H294,LISTS!$G$2:$H$10,2,FALSE)</f>
        <v>0</v>
      </c>
      <c r="AA294" s="11">
        <f>(IF($K294="No",0,VLOOKUP(AA$3,LISTS!$M$2:$N$21,2,FALSE)*O294))*VLOOKUP($H294,LISTS!$G$2:$H$10,2,FALSE)</f>
        <v>0</v>
      </c>
      <c r="AB294" s="11">
        <f>(IF($K294="No",0,VLOOKUP(AB$3,LISTS!$M$2:$N$21,2,FALSE)*P294))*VLOOKUP($H294,LISTS!$G$2:$H$10,2,FALSE)</f>
        <v>0</v>
      </c>
      <c r="AC294" s="11">
        <f>(IF($K294="No",0,VLOOKUP(AC$3,LISTS!$M$2:$N$21,2,FALSE)*IF(Q294="YES",1,0)))*VLOOKUP($H294,LISTS!$G$2:$H$10,2,FALSE)</f>
        <v>0</v>
      </c>
      <c r="AD294" s="11">
        <f>(IF($K294="No",0,VLOOKUP(AD$3,LISTS!$M$2:$N$21,2,FALSE)*IF(R294="YES",1,0)))*VLOOKUP($H294,LISTS!$G$2:$H$10,2,FALSE)</f>
        <v>0</v>
      </c>
      <c r="AE294" s="11">
        <f>(IF($K294="No",0,VLOOKUP(AE$3,LISTS!$M$2:$N$21,2,FALSE)*IF(S294="YES",1,0)))*VLOOKUP($H294,LISTS!$G$2:$H$10,2,FALSE)</f>
        <v>0</v>
      </c>
      <c r="AF294" s="11">
        <f>(IF($K294="No",0,VLOOKUP(AF$3,LISTS!$M$2:$N$21,2,FALSE)*IF(T294="YES",1,0)))*VLOOKUP($H294,LISTS!$G$2:$H$10,2,FALSE)</f>
        <v>0</v>
      </c>
      <c r="AG294" s="11">
        <f>(IF($K294="No",0,VLOOKUP(AG$3,LISTS!$M$2:$N$21,2,FALSE)*IF(U294="YES",1,0)))*VLOOKUP($H294,LISTS!$G$2:$H$10,2,FALSE)</f>
        <v>0</v>
      </c>
      <c r="AH294" s="11">
        <f>(IF($K294="No",0,VLOOKUP(AH$3,LISTS!$M$2:$N$21,2,FALSE)*IF(V294="YES",1,0)))*VLOOKUP($H294,LISTS!$G$2:$H$10,2,FALSE)</f>
        <v>0</v>
      </c>
      <c r="AI294" s="28">
        <f t="shared" si="47"/>
        <v>0</v>
      </c>
    </row>
    <row r="295" spans="1:35" x14ac:dyDescent="0.25">
      <c r="A295" s="3">
        <f t="shared" ref="A295" si="53">$A$4</f>
        <v>2023</v>
      </c>
      <c r="B295" s="11">
        <f t="shared" ref="B295" si="54">B294</f>
        <v>11</v>
      </c>
      <c r="C295" s="11" t="str">
        <f>VLOOKUP($B295,'FIXTURES INPUT'!$A$4:$H$41,2,FALSE)</f>
        <v>WK11</v>
      </c>
      <c r="D295" s="13" t="str">
        <f>VLOOKUP($B295,'FIXTURES INPUT'!$A$4:$H$41,3,FALSE)</f>
        <v>Sun</v>
      </c>
      <c r="E295" s="14">
        <f>VLOOKUP($B295,'FIXTURES INPUT'!$A$4:$H$41,4,FALSE)</f>
        <v>45102</v>
      </c>
      <c r="F295" s="4" t="str">
        <f>VLOOKUP($B295,'FIXTURES INPUT'!$A$4:$H$41,6,FALSE)</f>
        <v>WSP</v>
      </c>
      <c r="G295" s="13" t="str">
        <f>VLOOKUP($B295,'FIXTURES INPUT'!$A$4:$H$41,7,FALSE)</f>
        <v>Away</v>
      </c>
      <c r="H295" s="13" t="str">
        <f>VLOOKUP($B295,'FIXTURES INPUT'!$A$4:$H$41,8,FALSE)</f>
        <v>Standard</v>
      </c>
      <c r="I295" s="13">
        <v>2</v>
      </c>
      <c r="J295" s="4" t="str">
        <f>VLOOKUP($I295,LISTS!$A$2:$B$39,2,FALSE)</f>
        <v>Tris</v>
      </c>
      <c r="K295" s="32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X295" s="13">
        <f>(IF($K295="No",0,VLOOKUP(X$3,LISTS!$M$2:$N$21,2,FALSE)*L295))*VLOOKUP($H295,LISTS!$G$2:$H$10,2,FALSE)</f>
        <v>0</v>
      </c>
      <c r="Y295" s="13">
        <f>(IF($K295="No",0,VLOOKUP(Y$3,LISTS!$M$2:$N$21,2,FALSE)*M295))*VLOOKUP($H295,LISTS!$G$2:$H$10,2,FALSE)</f>
        <v>0</v>
      </c>
      <c r="Z295" s="13">
        <f>(IF($K295="No",0,VLOOKUP(Z$3,LISTS!$M$2:$N$21,2,FALSE)*N295))*VLOOKUP($H295,LISTS!$G$2:$H$10,2,FALSE)</f>
        <v>0</v>
      </c>
      <c r="AA295" s="13">
        <f>(IF($K295="No",0,VLOOKUP(AA$3,LISTS!$M$2:$N$21,2,FALSE)*O295))*VLOOKUP($H295,LISTS!$G$2:$H$10,2,FALSE)</f>
        <v>0</v>
      </c>
      <c r="AB295" s="13">
        <f>(IF($K295="No",0,VLOOKUP(AB$3,LISTS!$M$2:$N$21,2,FALSE)*P295))*VLOOKUP($H295,LISTS!$G$2:$H$10,2,FALSE)</f>
        <v>0</v>
      </c>
      <c r="AC295" s="13">
        <f>(IF($K295="No",0,VLOOKUP(AC$3,LISTS!$M$2:$N$21,2,FALSE)*IF(Q295="YES",1,0)))*VLOOKUP($H295,LISTS!$G$2:$H$10,2,FALSE)</f>
        <v>0</v>
      </c>
      <c r="AD295" s="13">
        <f>(IF($K295="No",0,VLOOKUP(AD$3,LISTS!$M$2:$N$21,2,FALSE)*IF(R295="YES",1,0)))*VLOOKUP($H295,LISTS!$G$2:$H$10,2,FALSE)</f>
        <v>0</v>
      </c>
      <c r="AE295" s="13">
        <f>(IF($K295="No",0,VLOOKUP(AE$3,LISTS!$M$2:$N$21,2,FALSE)*IF(S295="YES",1,0)))*VLOOKUP($H295,LISTS!$G$2:$H$10,2,FALSE)</f>
        <v>0</v>
      </c>
      <c r="AF295" s="13">
        <f>(IF($K295="No",0,VLOOKUP(AF$3,LISTS!$M$2:$N$21,2,FALSE)*IF(T295="YES",1,0)))*VLOOKUP($H295,LISTS!$G$2:$H$10,2,FALSE)</f>
        <v>0</v>
      </c>
      <c r="AG295" s="13">
        <f>(IF($K295="No",0,VLOOKUP(AG$3,LISTS!$M$2:$N$21,2,FALSE)*IF(U295="YES",1,0)))*VLOOKUP($H295,LISTS!$G$2:$H$10,2,FALSE)</f>
        <v>0</v>
      </c>
      <c r="AH295" s="13">
        <f>(IF($K295="No",0,VLOOKUP(AH$3,LISTS!$M$2:$N$21,2,FALSE)*IF(V295="YES",1,0)))*VLOOKUP($H295,LISTS!$G$2:$H$10,2,FALSE)</f>
        <v>0</v>
      </c>
      <c r="AI295" s="29">
        <f t="shared" si="47"/>
        <v>0</v>
      </c>
    </row>
    <row r="296" spans="1:35" x14ac:dyDescent="0.25">
      <c r="A296" s="3">
        <f t="shared" si="44"/>
        <v>2023</v>
      </c>
      <c r="B296" s="11">
        <f t="shared" si="45"/>
        <v>11</v>
      </c>
      <c r="C296" s="11" t="str">
        <f>VLOOKUP($B296,'FIXTURES INPUT'!$A$4:$H$41,2,FALSE)</f>
        <v>WK11</v>
      </c>
      <c r="D296" s="13" t="str">
        <f>VLOOKUP($B296,'FIXTURES INPUT'!$A$4:$H$41,3,FALSE)</f>
        <v>Sun</v>
      </c>
      <c r="E296" s="14">
        <f>VLOOKUP($B296,'FIXTURES INPUT'!$A$4:$H$41,4,FALSE)</f>
        <v>45102</v>
      </c>
      <c r="F296" s="4" t="str">
        <f>VLOOKUP($B296,'FIXTURES INPUT'!$A$4:$H$41,6,FALSE)</f>
        <v>WSP</v>
      </c>
      <c r="G296" s="13" t="str">
        <f>VLOOKUP($B296,'FIXTURES INPUT'!$A$4:$H$41,7,FALSE)</f>
        <v>Away</v>
      </c>
      <c r="H296" s="13" t="str">
        <f>VLOOKUP($B296,'FIXTURES INPUT'!$A$4:$H$41,8,FALSE)</f>
        <v>Standard</v>
      </c>
      <c r="I296" s="13">
        <v>3</v>
      </c>
      <c r="J296" s="4" t="str">
        <f>VLOOKUP($I296,LISTS!$A$2:$B$39,2,FALSE)</f>
        <v>Jepson</v>
      </c>
      <c r="K296" s="32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X296" s="13">
        <f>(IF($K296="No",0,VLOOKUP(X$3,LISTS!$M$2:$N$21,2,FALSE)*L296))*VLOOKUP($H296,LISTS!$G$2:$H$10,2,FALSE)</f>
        <v>0</v>
      </c>
      <c r="Y296" s="13">
        <f>(IF($K296="No",0,VLOOKUP(Y$3,LISTS!$M$2:$N$21,2,FALSE)*M296))*VLOOKUP($H296,LISTS!$G$2:$H$10,2,FALSE)</f>
        <v>0</v>
      </c>
      <c r="Z296" s="13">
        <f>(IF($K296="No",0,VLOOKUP(Z$3,LISTS!$M$2:$N$21,2,FALSE)*N296))*VLOOKUP($H296,LISTS!$G$2:$H$10,2,FALSE)</f>
        <v>0</v>
      </c>
      <c r="AA296" s="13">
        <f>(IF($K296="No",0,VLOOKUP(AA$3,LISTS!$M$2:$N$21,2,FALSE)*O296))*VLOOKUP($H296,LISTS!$G$2:$H$10,2,FALSE)</f>
        <v>0</v>
      </c>
      <c r="AB296" s="13">
        <f>(IF($K296="No",0,VLOOKUP(AB$3,LISTS!$M$2:$N$21,2,FALSE)*P296))*VLOOKUP($H296,LISTS!$G$2:$H$10,2,FALSE)</f>
        <v>0</v>
      </c>
      <c r="AC296" s="13">
        <f>(IF($K296="No",0,VLOOKUP(AC$3,LISTS!$M$2:$N$21,2,FALSE)*IF(Q296="YES",1,0)))*VLOOKUP($H296,LISTS!$G$2:$H$10,2,FALSE)</f>
        <v>0</v>
      </c>
      <c r="AD296" s="13">
        <f>(IF($K296="No",0,VLOOKUP(AD$3,LISTS!$M$2:$N$21,2,FALSE)*IF(R296="YES",1,0)))*VLOOKUP($H296,LISTS!$G$2:$H$10,2,FALSE)</f>
        <v>0</v>
      </c>
      <c r="AE296" s="13">
        <f>(IF($K296="No",0,VLOOKUP(AE$3,LISTS!$M$2:$N$21,2,FALSE)*IF(S296="YES",1,0)))*VLOOKUP($H296,LISTS!$G$2:$H$10,2,FALSE)</f>
        <v>0</v>
      </c>
      <c r="AF296" s="13">
        <f>(IF($K296="No",0,VLOOKUP(AF$3,LISTS!$M$2:$N$21,2,FALSE)*IF(T296="YES",1,0)))*VLOOKUP($H296,LISTS!$G$2:$H$10,2,FALSE)</f>
        <v>0</v>
      </c>
      <c r="AG296" s="13">
        <f>(IF($K296="No",0,VLOOKUP(AG$3,LISTS!$M$2:$N$21,2,FALSE)*IF(U296="YES",1,0)))*VLOOKUP($H296,LISTS!$G$2:$H$10,2,FALSE)</f>
        <v>0</v>
      </c>
      <c r="AH296" s="13">
        <f>(IF($K296="No",0,VLOOKUP(AH$3,LISTS!$M$2:$N$21,2,FALSE)*IF(V296="YES",1,0)))*VLOOKUP($H296,LISTS!$G$2:$H$10,2,FALSE)</f>
        <v>0</v>
      </c>
      <c r="AI296" s="29">
        <f t="shared" si="47"/>
        <v>0</v>
      </c>
    </row>
    <row r="297" spans="1:35" x14ac:dyDescent="0.25">
      <c r="A297" s="3">
        <f t="shared" si="44"/>
        <v>2023</v>
      </c>
      <c r="B297" s="11">
        <f t="shared" si="45"/>
        <v>11</v>
      </c>
      <c r="C297" s="11" t="str">
        <f>VLOOKUP($B297,'FIXTURES INPUT'!$A$4:$H$41,2,FALSE)</f>
        <v>WK11</v>
      </c>
      <c r="D297" s="13" t="str">
        <f>VLOOKUP($B297,'FIXTURES INPUT'!$A$4:$H$41,3,FALSE)</f>
        <v>Sun</v>
      </c>
      <c r="E297" s="14">
        <f>VLOOKUP($B297,'FIXTURES INPUT'!$A$4:$H$41,4,FALSE)</f>
        <v>45102</v>
      </c>
      <c r="F297" s="4" t="str">
        <f>VLOOKUP($B297,'FIXTURES INPUT'!$A$4:$H$41,6,FALSE)</f>
        <v>WSP</v>
      </c>
      <c r="G297" s="13" t="str">
        <f>VLOOKUP($B297,'FIXTURES INPUT'!$A$4:$H$41,7,FALSE)</f>
        <v>Away</v>
      </c>
      <c r="H297" s="13" t="str">
        <f>VLOOKUP($B297,'FIXTURES INPUT'!$A$4:$H$41,8,FALSE)</f>
        <v>Standard</v>
      </c>
      <c r="I297" s="13">
        <v>4</v>
      </c>
      <c r="J297" s="4" t="str">
        <f>VLOOKUP($I297,LISTS!$A$2:$B$39,2,FALSE)</f>
        <v>Wellsy</v>
      </c>
      <c r="K297" s="32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X297" s="13">
        <f>(IF($K297="No",0,VLOOKUP(X$3,LISTS!$M$2:$N$21,2,FALSE)*L297))*VLOOKUP($H297,LISTS!$G$2:$H$10,2,FALSE)</f>
        <v>0</v>
      </c>
      <c r="Y297" s="13">
        <f>(IF($K297="No",0,VLOOKUP(Y$3,LISTS!$M$2:$N$21,2,FALSE)*M297))*VLOOKUP($H297,LISTS!$G$2:$H$10,2,FALSE)</f>
        <v>0</v>
      </c>
      <c r="Z297" s="13">
        <f>(IF($K297="No",0,VLOOKUP(Z$3,LISTS!$M$2:$N$21,2,FALSE)*N297))*VLOOKUP($H297,LISTS!$G$2:$H$10,2,FALSE)</f>
        <v>0</v>
      </c>
      <c r="AA297" s="13">
        <f>(IF($K297="No",0,VLOOKUP(AA$3,LISTS!$M$2:$N$21,2,FALSE)*O297))*VLOOKUP($H297,LISTS!$G$2:$H$10,2,FALSE)</f>
        <v>0</v>
      </c>
      <c r="AB297" s="13">
        <f>(IF($K297="No",0,VLOOKUP(AB$3,LISTS!$M$2:$N$21,2,FALSE)*P297))*VLOOKUP($H297,LISTS!$G$2:$H$10,2,FALSE)</f>
        <v>0</v>
      </c>
      <c r="AC297" s="13">
        <f>(IF($K297="No",0,VLOOKUP(AC$3,LISTS!$M$2:$N$21,2,FALSE)*IF(Q297="YES",1,0)))*VLOOKUP($H297,LISTS!$G$2:$H$10,2,FALSE)</f>
        <v>0</v>
      </c>
      <c r="AD297" s="13">
        <f>(IF($K297="No",0,VLOOKUP(AD$3,LISTS!$M$2:$N$21,2,FALSE)*IF(R297="YES",1,0)))*VLOOKUP($H297,LISTS!$G$2:$H$10,2,FALSE)</f>
        <v>0</v>
      </c>
      <c r="AE297" s="13">
        <f>(IF($K297="No",0,VLOOKUP(AE$3,LISTS!$M$2:$N$21,2,FALSE)*IF(S297="YES",1,0)))*VLOOKUP($H297,LISTS!$G$2:$H$10,2,FALSE)</f>
        <v>0</v>
      </c>
      <c r="AF297" s="13">
        <f>(IF($K297="No",0,VLOOKUP(AF$3,LISTS!$M$2:$N$21,2,FALSE)*IF(T297="YES",1,0)))*VLOOKUP($H297,LISTS!$G$2:$H$10,2,FALSE)</f>
        <v>0</v>
      </c>
      <c r="AG297" s="13">
        <f>(IF($K297="No",0,VLOOKUP(AG$3,LISTS!$M$2:$N$21,2,FALSE)*IF(U297="YES",1,0)))*VLOOKUP($H297,LISTS!$G$2:$H$10,2,FALSE)</f>
        <v>0</v>
      </c>
      <c r="AH297" s="13">
        <f>(IF($K297="No",0,VLOOKUP(AH$3,LISTS!$M$2:$N$21,2,FALSE)*IF(V297="YES",1,0)))*VLOOKUP($H297,LISTS!$G$2:$H$10,2,FALSE)</f>
        <v>0</v>
      </c>
      <c r="AI297" s="29">
        <f t="shared" si="47"/>
        <v>0</v>
      </c>
    </row>
    <row r="298" spans="1:35" x14ac:dyDescent="0.25">
      <c r="A298" s="3">
        <f t="shared" si="44"/>
        <v>2023</v>
      </c>
      <c r="B298" s="11">
        <f t="shared" si="45"/>
        <v>11</v>
      </c>
      <c r="C298" s="11" t="str">
        <f>VLOOKUP($B298,'FIXTURES INPUT'!$A$4:$H$41,2,FALSE)</f>
        <v>WK11</v>
      </c>
      <c r="D298" s="13" t="str">
        <f>VLOOKUP($B298,'FIXTURES INPUT'!$A$4:$H$41,3,FALSE)</f>
        <v>Sun</v>
      </c>
      <c r="E298" s="14">
        <f>VLOOKUP($B298,'FIXTURES INPUT'!$A$4:$H$41,4,FALSE)</f>
        <v>45102</v>
      </c>
      <c r="F298" s="4" t="str">
        <f>VLOOKUP($B298,'FIXTURES INPUT'!$A$4:$H$41,6,FALSE)</f>
        <v>WSP</v>
      </c>
      <c r="G298" s="13" t="str">
        <f>VLOOKUP($B298,'FIXTURES INPUT'!$A$4:$H$41,7,FALSE)</f>
        <v>Away</v>
      </c>
      <c r="H298" s="13" t="str">
        <f>VLOOKUP($B298,'FIXTURES INPUT'!$A$4:$H$41,8,FALSE)</f>
        <v>Standard</v>
      </c>
      <c r="I298" s="13">
        <v>5</v>
      </c>
      <c r="J298" s="4" t="str">
        <f>VLOOKUP($I298,LISTS!$A$2:$B$39,2,FALSE)</f>
        <v>Cal</v>
      </c>
      <c r="K298" s="32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X298" s="13">
        <f>(IF($K298="No",0,VLOOKUP(X$3,LISTS!$M$2:$N$21,2,FALSE)*L298))*VLOOKUP($H298,LISTS!$G$2:$H$10,2,FALSE)</f>
        <v>0</v>
      </c>
      <c r="Y298" s="13">
        <f>(IF($K298="No",0,VLOOKUP(Y$3,LISTS!$M$2:$N$21,2,FALSE)*M298))*VLOOKUP($H298,LISTS!$G$2:$H$10,2,FALSE)</f>
        <v>0</v>
      </c>
      <c r="Z298" s="13">
        <f>(IF($K298="No",0,VLOOKUP(Z$3,LISTS!$M$2:$N$21,2,FALSE)*N298))*VLOOKUP($H298,LISTS!$G$2:$H$10,2,FALSE)</f>
        <v>0</v>
      </c>
      <c r="AA298" s="13">
        <f>(IF($K298="No",0,VLOOKUP(AA$3,LISTS!$M$2:$N$21,2,FALSE)*O298))*VLOOKUP($H298,LISTS!$G$2:$H$10,2,FALSE)</f>
        <v>0</v>
      </c>
      <c r="AB298" s="13">
        <f>(IF($K298="No",0,VLOOKUP(AB$3,LISTS!$M$2:$N$21,2,FALSE)*P298))*VLOOKUP($H298,LISTS!$G$2:$H$10,2,FALSE)</f>
        <v>0</v>
      </c>
      <c r="AC298" s="13">
        <f>(IF($K298="No",0,VLOOKUP(AC$3,LISTS!$M$2:$N$21,2,FALSE)*IF(Q298="YES",1,0)))*VLOOKUP($H298,LISTS!$G$2:$H$10,2,FALSE)</f>
        <v>0</v>
      </c>
      <c r="AD298" s="13">
        <f>(IF($K298="No",0,VLOOKUP(AD$3,LISTS!$M$2:$N$21,2,FALSE)*IF(R298="YES",1,0)))*VLOOKUP($H298,LISTS!$G$2:$H$10,2,FALSE)</f>
        <v>0</v>
      </c>
      <c r="AE298" s="13">
        <f>(IF($K298="No",0,VLOOKUP(AE$3,LISTS!$M$2:$N$21,2,FALSE)*IF(S298="YES",1,0)))*VLOOKUP($H298,LISTS!$G$2:$H$10,2,FALSE)</f>
        <v>0</v>
      </c>
      <c r="AF298" s="13">
        <f>(IF($K298="No",0,VLOOKUP(AF$3,LISTS!$M$2:$N$21,2,FALSE)*IF(T298="YES",1,0)))*VLOOKUP($H298,LISTS!$G$2:$H$10,2,FALSE)</f>
        <v>0</v>
      </c>
      <c r="AG298" s="13">
        <f>(IF($K298="No",0,VLOOKUP(AG$3,LISTS!$M$2:$N$21,2,FALSE)*IF(U298="YES",1,0)))*VLOOKUP($H298,LISTS!$G$2:$H$10,2,FALSE)</f>
        <v>0</v>
      </c>
      <c r="AH298" s="13">
        <f>(IF($K298="No",0,VLOOKUP(AH$3,LISTS!$M$2:$N$21,2,FALSE)*IF(V298="YES",1,0)))*VLOOKUP($H298,LISTS!$G$2:$H$10,2,FALSE)</f>
        <v>0</v>
      </c>
      <c r="AI298" s="29">
        <f t="shared" si="47"/>
        <v>0</v>
      </c>
    </row>
    <row r="299" spans="1:35" x14ac:dyDescent="0.25">
      <c r="A299" s="3">
        <f t="shared" si="44"/>
        <v>2023</v>
      </c>
      <c r="B299" s="11">
        <f t="shared" si="45"/>
        <v>11</v>
      </c>
      <c r="C299" s="11" t="str">
        <f>VLOOKUP($B299,'FIXTURES INPUT'!$A$4:$H$41,2,FALSE)</f>
        <v>WK11</v>
      </c>
      <c r="D299" s="13" t="str">
        <f>VLOOKUP($B299,'FIXTURES INPUT'!$A$4:$H$41,3,FALSE)</f>
        <v>Sun</v>
      </c>
      <c r="E299" s="14">
        <f>VLOOKUP($B299,'FIXTURES INPUT'!$A$4:$H$41,4,FALSE)</f>
        <v>45102</v>
      </c>
      <c r="F299" s="4" t="str">
        <f>VLOOKUP($B299,'FIXTURES INPUT'!$A$4:$H$41,6,FALSE)</f>
        <v>WSP</v>
      </c>
      <c r="G299" s="13" t="str">
        <f>VLOOKUP($B299,'FIXTURES INPUT'!$A$4:$H$41,7,FALSE)</f>
        <v>Away</v>
      </c>
      <c r="H299" s="13" t="str">
        <f>VLOOKUP($B299,'FIXTURES INPUT'!$A$4:$H$41,8,FALSE)</f>
        <v>Standard</v>
      </c>
      <c r="I299" s="13">
        <v>6</v>
      </c>
      <c r="J299" s="4" t="str">
        <f>VLOOKUP($I299,LISTS!$A$2:$B$39,2,FALSE)</f>
        <v>Weavers</v>
      </c>
      <c r="K299" s="32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X299" s="13">
        <f>(IF($K299="No",0,VLOOKUP(X$3,LISTS!$M$2:$N$21,2,FALSE)*L299))*VLOOKUP($H299,LISTS!$G$2:$H$10,2,FALSE)</f>
        <v>0</v>
      </c>
      <c r="Y299" s="13">
        <f>(IF($K299="No",0,VLOOKUP(Y$3,LISTS!$M$2:$N$21,2,FALSE)*M299))*VLOOKUP($H299,LISTS!$G$2:$H$10,2,FALSE)</f>
        <v>0</v>
      </c>
      <c r="Z299" s="13">
        <f>(IF($K299="No",0,VLOOKUP(Z$3,LISTS!$M$2:$N$21,2,FALSE)*N299))*VLOOKUP($H299,LISTS!$G$2:$H$10,2,FALSE)</f>
        <v>0</v>
      </c>
      <c r="AA299" s="13">
        <f>(IF($K299="No",0,VLOOKUP(AA$3,LISTS!$M$2:$N$21,2,FALSE)*O299))*VLOOKUP($H299,LISTS!$G$2:$H$10,2,FALSE)</f>
        <v>0</v>
      </c>
      <c r="AB299" s="13">
        <f>(IF($K299="No",0,VLOOKUP(AB$3,LISTS!$M$2:$N$21,2,FALSE)*P299))*VLOOKUP($H299,LISTS!$G$2:$H$10,2,FALSE)</f>
        <v>0</v>
      </c>
      <c r="AC299" s="13">
        <f>(IF($K299="No",0,VLOOKUP(AC$3,LISTS!$M$2:$N$21,2,FALSE)*IF(Q299="YES",1,0)))*VLOOKUP($H299,LISTS!$G$2:$H$10,2,FALSE)</f>
        <v>0</v>
      </c>
      <c r="AD299" s="13">
        <f>(IF($K299="No",0,VLOOKUP(AD$3,LISTS!$M$2:$N$21,2,FALSE)*IF(R299="YES",1,0)))*VLOOKUP($H299,LISTS!$G$2:$H$10,2,FALSE)</f>
        <v>0</v>
      </c>
      <c r="AE299" s="13">
        <f>(IF($K299="No",0,VLOOKUP(AE$3,LISTS!$M$2:$N$21,2,FALSE)*IF(S299="YES",1,0)))*VLOOKUP($H299,LISTS!$G$2:$H$10,2,FALSE)</f>
        <v>0</v>
      </c>
      <c r="AF299" s="13">
        <f>(IF($K299="No",0,VLOOKUP(AF$3,LISTS!$M$2:$N$21,2,FALSE)*IF(T299="YES",1,0)))*VLOOKUP($H299,LISTS!$G$2:$H$10,2,FALSE)</f>
        <v>0</v>
      </c>
      <c r="AG299" s="13">
        <f>(IF($K299="No",0,VLOOKUP(AG$3,LISTS!$M$2:$N$21,2,FALSE)*IF(U299="YES",1,0)))*VLOOKUP($H299,LISTS!$G$2:$H$10,2,FALSE)</f>
        <v>0</v>
      </c>
      <c r="AH299" s="13">
        <f>(IF($K299="No",0,VLOOKUP(AH$3,LISTS!$M$2:$N$21,2,FALSE)*IF(V299="YES",1,0)))*VLOOKUP($H299,LISTS!$G$2:$H$10,2,FALSE)</f>
        <v>0</v>
      </c>
      <c r="AI299" s="29">
        <f t="shared" si="47"/>
        <v>0</v>
      </c>
    </row>
    <row r="300" spans="1:35" x14ac:dyDescent="0.25">
      <c r="A300" s="3">
        <f t="shared" si="44"/>
        <v>2023</v>
      </c>
      <c r="B300" s="11">
        <f t="shared" si="45"/>
        <v>11</v>
      </c>
      <c r="C300" s="11" t="str">
        <f>VLOOKUP($B300,'FIXTURES INPUT'!$A$4:$H$41,2,FALSE)</f>
        <v>WK11</v>
      </c>
      <c r="D300" s="13" t="str">
        <f>VLOOKUP($B300,'FIXTURES INPUT'!$A$4:$H$41,3,FALSE)</f>
        <v>Sun</v>
      </c>
      <c r="E300" s="14">
        <f>VLOOKUP($B300,'FIXTURES INPUT'!$A$4:$H$41,4,FALSE)</f>
        <v>45102</v>
      </c>
      <c r="F300" s="4" t="str">
        <f>VLOOKUP($B300,'FIXTURES INPUT'!$A$4:$H$41,6,FALSE)</f>
        <v>WSP</v>
      </c>
      <c r="G300" s="13" t="str">
        <f>VLOOKUP($B300,'FIXTURES INPUT'!$A$4:$H$41,7,FALSE)</f>
        <v>Away</v>
      </c>
      <c r="H300" s="13" t="str">
        <f>VLOOKUP($B300,'FIXTURES INPUT'!$A$4:$H$41,8,FALSE)</f>
        <v>Standard</v>
      </c>
      <c r="I300" s="13">
        <v>7</v>
      </c>
      <c r="J300" s="4" t="str">
        <f>VLOOKUP($I300,LISTS!$A$2:$B$39,2,FALSE)</f>
        <v>Superted</v>
      </c>
      <c r="K300" s="32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X300" s="13">
        <f>(IF($K300="No",0,VLOOKUP(X$3,LISTS!$M$2:$N$21,2,FALSE)*L300))*VLOOKUP($H300,LISTS!$G$2:$H$10,2,FALSE)</f>
        <v>0</v>
      </c>
      <c r="Y300" s="13">
        <f>(IF($K300="No",0,VLOOKUP(Y$3,LISTS!$M$2:$N$21,2,FALSE)*M300))*VLOOKUP($H300,LISTS!$G$2:$H$10,2,FALSE)</f>
        <v>0</v>
      </c>
      <c r="Z300" s="13">
        <f>(IF($K300="No",0,VLOOKUP(Z$3,LISTS!$M$2:$N$21,2,FALSE)*N300))*VLOOKUP($H300,LISTS!$G$2:$H$10,2,FALSE)</f>
        <v>0</v>
      </c>
      <c r="AA300" s="13">
        <f>(IF($K300="No",0,VLOOKUP(AA$3,LISTS!$M$2:$N$21,2,FALSE)*O300))*VLOOKUP($H300,LISTS!$G$2:$H$10,2,FALSE)</f>
        <v>0</v>
      </c>
      <c r="AB300" s="13">
        <f>(IF($K300="No",0,VLOOKUP(AB$3,LISTS!$M$2:$N$21,2,FALSE)*P300))*VLOOKUP($H300,LISTS!$G$2:$H$10,2,FALSE)</f>
        <v>0</v>
      </c>
      <c r="AC300" s="13">
        <f>(IF($K300="No",0,VLOOKUP(AC$3,LISTS!$M$2:$N$21,2,FALSE)*IF(Q300="YES",1,0)))*VLOOKUP($H300,LISTS!$G$2:$H$10,2,FALSE)</f>
        <v>0</v>
      </c>
      <c r="AD300" s="13">
        <f>(IF($K300="No",0,VLOOKUP(AD$3,LISTS!$M$2:$N$21,2,FALSE)*IF(R300="YES",1,0)))*VLOOKUP($H300,LISTS!$G$2:$H$10,2,FALSE)</f>
        <v>0</v>
      </c>
      <c r="AE300" s="13">
        <f>(IF($K300="No",0,VLOOKUP(AE$3,LISTS!$M$2:$N$21,2,FALSE)*IF(S300="YES",1,0)))*VLOOKUP($H300,LISTS!$G$2:$H$10,2,FALSE)</f>
        <v>0</v>
      </c>
      <c r="AF300" s="13">
        <f>(IF($K300="No",0,VLOOKUP(AF$3,LISTS!$M$2:$N$21,2,FALSE)*IF(T300="YES",1,0)))*VLOOKUP($H300,LISTS!$G$2:$H$10,2,FALSE)</f>
        <v>0</v>
      </c>
      <c r="AG300" s="13">
        <f>(IF($K300="No",0,VLOOKUP(AG$3,LISTS!$M$2:$N$21,2,FALSE)*IF(U300="YES",1,0)))*VLOOKUP($H300,LISTS!$G$2:$H$10,2,FALSE)</f>
        <v>0</v>
      </c>
      <c r="AH300" s="13">
        <f>(IF($K300="No",0,VLOOKUP(AH$3,LISTS!$M$2:$N$21,2,FALSE)*IF(V300="YES",1,0)))*VLOOKUP($H300,LISTS!$G$2:$H$10,2,FALSE)</f>
        <v>0</v>
      </c>
      <c r="AI300" s="29">
        <f t="shared" si="47"/>
        <v>0</v>
      </c>
    </row>
    <row r="301" spans="1:35" x14ac:dyDescent="0.25">
      <c r="A301" s="3">
        <f t="shared" si="44"/>
        <v>2023</v>
      </c>
      <c r="B301" s="11">
        <f t="shared" si="45"/>
        <v>11</v>
      </c>
      <c r="C301" s="11" t="str">
        <f>VLOOKUP($B301,'FIXTURES INPUT'!$A$4:$H$41,2,FALSE)</f>
        <v>WK11</v>
      </c>
      <c r="D301" s="13" t="str">
        <f>VLOOKUP($B301,'FIXTURES INPUT'!$A$4:$H$41,3,FALSE)</f>
        <v>Sun</v>
      </c>
      <c r="E301" s="14">
        <f>VLOOKUP($B301,'FIXTURES INPUT'!$A$4:$H$41,4,FALSE)</f>
        <v>45102</v>
      </c>
      <c r="F301" s="4" t="str">
        <f>VLOOKUP($B301,'FIXTURES INPUT'!$A$4:$H$41,6,FALSE)</f>
        <v>WSP</v>
      </c>
      <c r="G301" s="13" t="str">
        <f>VLOOKUP($B301,'FIXTURES INPUT'!$A$4:$H$41,7,FALSE)</f>
        <v>Away</v>
      </c>
      <c r="H301" s="13" t="str">
        <f>VLOOKUP($B301,'FIXTURES INPUT'!$A$4:$H$41,8,FALSE)</f>
        <v>Standard</v>
      </c>
      <c r="I301" s="13">
        <f t="shared" ref="I301" si="55">I300+1</f>
        <v>8</v>
      </c>
      <c r="J301" s="4" t="str">
        <f>VLOOKUP($I301,LISTS!$A$2:$B$39,2,FALSE)</f>
        <v>Little</v>
      </c>
      <c r="K301" s="32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X301" s="13">
        <f>(IF($K301="No",0,VLOOKUP(X$3,LISTS!$M$2:$N$21,2,FALSE)*L301))*VLOOKUP($H301,LISTS!$G$2:$H$10,2,FALSE)</f>
        <v>0</v>
      </c>
      <c r="Y301" s="13">
        <f>(IF($K301="No",0,VLOOKUP(Y$3,LISTS!$M$2:$N$21,2,FALSE)*M301))*VLOOKUP($H301,LISTS!$G$2:$H$10,2,FALSE)</f>
        <v>0</v>
      </c>
      <c r="Z301" s="13">
        <f>(IF($K301="No",0,VLOOKUP(Z$3,LISTS!$M$2:$N$21,2,FALSE)*N301))*VLOOKUP($H301,LISTS!$G$2:$H$10,2,FALSE)</f>
        <v>0</v>
      </c>
      <c r="AA301" s="13">
        <f>(IF($K301="No",0,VLOOKUP(AA$3,LISTS!$M$2:$N$21,2,FALSE)*O301))*VLOOKUP($H301,LISTS!$G$2:$H$10,2,FALSE)</f>
        <v>0</v>
      </c>
      <c r="AB301" s="13">
        <f>(IF($K301="No",0,VLOOKUP(AB$3,LISTS!$M$2:$N$21,2,FALSE)*P301))*VLOOKUP($H301,LISTS!$G$2:$H$10,2,FALSE)</f>
        <v>0</v>
      </c>
      <c r="AC301" s="13">
        <f>(IF($K301="No",0,VLOOKUP(AC$3,LISTS!$M$2:$N$21,2,FALSE)*IF(Q301="YES",1,0)))*VLOOKUP($H301,LISTS!$G$2:$H$10,2,FALSE)</f>
        <v>0</v>
      </c>
      <c r="AD301" s="13">
        <f>(IF($K301="No",0,VLOOKUP(AD$3,LISTS!$M$2:$N$21,2,FALSE)*IF(R301="YES",1,0)))*VLOOKUP($H301,LISTS!$G$2:$H$10,2,FALSE)</f>
        <v>0</v>
      </c>
      <c r="AE301" s="13">
        <f>(IF($K301="No",0,VLOOKUP(AE$3,LISTS!$M$2:$N$21,2,FALSE)*IF(S301="YES",1,0)))*VLOOKUP($H301,LISTS!$G$2:$H$10,2,FALSE)</f>
        <v>0</v>
      </c>
      <c r="AF301" s="13">
        <f>(IF($K301="No",0,VLOOKUP(AF$3,LISTS!$M$2:$N$21,2,FALSE)*IF(T301="YES",1,0)))*VLOOKUP($H301,LISTS!$G$2:$H$10,2,FALSE)</f>
        <v>0</v>
      </c>
      <c r="AG301" s="13">
        <f>(IF($K301="No",0,VLOOKUP(AG$3,LISTS!$M$2:$N$21,2,FALSE)*IF(U301="YES",1,0)))*VLOOKUP($H301,LISTS!$G$2:$H$10,2,FALSE)</f>
        <v>0</v>
      </c>
      <c r="AH301" s="13">
        <f>(IF($K301="No",0,VLOOKUP(AH$3,LISTS!$M$2:$N$21,2,FALSE)*IF(V301="YES",1,0)))*VLOOKUP($H301,LISTS!$G$2:$H$10,2,FALSE)</f>
        <v>0</v>
      </c>
      <c r="AI301" s="29">
        <f t="shared" si="47"/>
        <v>0</v>
      </c>
    </row>
    <row r="302" spans="1:35" x14ac:dyDescent="0.25">
      <c r="A302" s="3">
        <f t="shared" si="44"/>
        <v>2023</v>
      </c>
      <c r="B302" s="11">
        <f t="shared" si="45"/>
        <v>11</v>
      </c>
      <c r="C302" s="11" t="str">
        <f>VLOOKUP($B302,'FIXTURES INPUT'!$A$4:$H$41,2,FALSE)</f>
        <v>WK11</v>
      </c>
      <c r="D302" s="13" t="str">
        <f>VLOOKUP($B302,'FIXTURES INPUT'!$A$4:$H$41,3,FALSE)</f>
        <v>Sun</v>
      </c>
      <c r="E302" s="14">
        <f>VLOOKUP($B302,'FIXTURES INPUT'!$A$4:$H$41,4,FALSE)</f>
        <v>45102</v>
      </c>
      <c r="F302" s="4" t="str">
        <f>VLOOKUP($B302,'FIXTURES INPUT'!$A$4:$H$41,6,FALSE)</f>
        <v>WSP</v>
      </c>
      <c r="G302" s="13" t="str">
        <f>VLOOKUP($B302,'FIXTURES INPUT'!$A$4:$H$41,7,FALSE)</f>
        <v>Away</v>
      </c>
      <c r="H302" s="13" t="str">
        <f>VLOOKUP($B302,'FIXTURES INPUT'!$A$4:$H$41,8,FALSE)</f>
        <v>Standard</v>
      </c>
      <c r="I302" s="13">
        <f t="shared" si="46"/>
        <v>9</v>
      </c>
      <c r="J302" s="4" t="str">
        <f>VLOOKUP($I302,LISTS!$A$2:$B$39,2,FALSE)</f>
        <v>Dan Common</v>
      </c>
      <c r="K302" s="32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X302" s="13">
        <f>(IF($K302="No",0,VLOOKUP(X$3,LISTS!$M$2:$N$21,2,FALSE)*L302))*VLOOKUP($H302,LISTS!$G$2:$H$10,2,FALSE)</f>
        <v>0</v>
      </c>
      <c r="Y302" s="13">
        <f>(IF($K302="No",0,VLOOKUP(Y$3,LISTS!$M$2:$N$21,2,FALSE)*M302))*VLOOKUP($H302,LISTS!$G$2:$H$10,2,FALSE)</f>
        <v>0</v>
      </c>
      <c r="Z302" s="13">
        <f>(IF($K302="No",0,VLOOKUP(Z$3,LISTS!$M$2:$N$21,2,FALSE)*N302))*VLOOKUP($H302,LISTS!$G$2:$H$10,2,FALSE)</f>
        <v>0</v>
      </c>
      <c r="AA302" s="13">
        <f>(IF($K302="No",0,VLOOKUP(AA$3,LISTS!$M$2:$N$21,2,FALSE)*O302))*VLOOKUP($H302,LISTS!$G$2:$H$10,2,FALSE)</f>
        <v>0</v>
      </c>
      <c r="AB302" s="13">
        <f>(IF($K302="No",0,VLOOKUP(AB$3,LISTS!$M$2:$N$21,2,FALSE)*P302))*VLOOKUP($H302,LISTS!$G$2:$H$10,2,FALSE)</f>
        <v>0</v>
      </c>
      <c r="AC302" s="13">
        <f>(IF($K302="No",0,VLOOKUP(AC$3,LISTS!$M$2:$N$21,2,FALSE)*IF(Q302="YES",1,0)))*VLOOKUP($H302,LISTS!$G$2:$H$10,2,FALSE)</f>
        <v>0</v>
      </c>
      <c r="AD302" s="13">
        <f>(IF($K302="No",0,VLOOKUP(AD$3,LISTS!$M$2:$N$21,2,FALSE)*IF(R302="YES",1,0)))*VLOOKUP($H302,LISTS!$G$2:$H$10,2,FALSE)</f>
        <v>0</v>
      </c>
      <c r="AE302" s="13">
        <f>(IF($K302="No",0,VLOOKUP(AE$3,LISTS!$M$2:$N$21,2,FALSE)*IF(S302="YES",1,0)))*VLOOKUP($H302,LISTS!$G$2:$H$10,2,FALSE)</f>
        <v>0</v>
      </c>
      <c r="AF302" s="13">
        <f>(IF($K302="No",0,VLOOKUP(AF$3,LISTS!$M$2:$N$21,2,FALSE)*IF(T302="YES",1,0)))*VLOOKUP($H302,LISTS!$G$2:$H$10,2,FALSE)</f>
        <v>0</v>
      </c>
      <c r="AG302" s="13">
        <f>(IF($K302="No",0,VLOOKUP(AG$3,LISTS!$M$2:$N$21,2,FALSE)*IF(U302="YES",1,0)))*VLOOKUP($H302,LISTS!$G$2:$H$10,2,FALSE)</f>
        <v>0</v>
      </c>
      <c r="AH302" s="13">
        <f>(IF($K302="No",0,VLOOKUP(AH$3,LISTS!$M$2:$N$21,2,FALSE)*IF(V302="YES",1,0)))*VLOOKUP($H302,LISTS!$G$2:$H$10,2,FALSE)</f>
        <v>0</v>
      </c>
      <c r="AI302" s="29">
        <f t="shared" si="47"/>
        <v>0</v>
      </c>
    </row>
    <row r="303" spans="1:35" x14ac:dyDescent="0.25">
      <c r="A303" s="3">
        <f t="shared" si="44"/>
        <v>2023</v>
      </c>
      <c r="B303" s="11">
        <f t="shared" si="45"/>
        <v>11</v>
      </c>
      <c r="C303" s="11" t="str">
        <f>VLOOKUP($B303,'FIXTURES INPUT'!$A$4:$H$41,2,FALSE)</f>
        <v>WK11</v>
      </c>
      <c r="D303" s="13" t="str">
        <f>VLOOKUP($B303,'FIXTURES INPUT'!$A$4:$H$41,3,FALSE)</f>
        <v>Sun</v>
      </c>
      <c r="E303" s="14">
        <f>VLOOKUP($B303,'FIXTURES INPUT'!$A$4:$H$41,4,FALSE)</f>
        <v>45102</v>
      </c>
      <c r="F303" s="4" t="str">
        <f>VLOOKUP($B303,'FIXTURES INPUT'!$A$4:$H$41,6,FALSE)</f>
        <v>WSP</v>
      </c>
      <c r="G303" s="13" t="str">
        <f>VLOOKUP($B303,'FIXTURES INPUT'!$A$4:$H$41,7,FALSE)</f>
        <v>Away</v>
      </c>
      <c r="H303" s="13" t="str">
        <f>VLOOKUP($B303,'FIXTURES INPUT'!$A$4:$H$41,8,FALSE)</f>
        <v>Standard</v>
      </c>
      <c r="I303" s="13">
        <f t="shared" si="46"/>
        <v>10</v>
      </c>
      <c r="J303" s="4" t="str">
        <f>VLOOKUP($I303,LISTS!$A$2:$B$39,2,FALSE)</f>
        <v>Chown</v>
      </c>
      <c r="K303" s="32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X303" s="13">
        <f>(IF($K303="No",0,VLOOKUP(X$3,LISTS!$M$2:$N$21,2,FALSE)*L303))*VLOOKUP($H303,LISTS!$G$2:$H$10,2,FALSE)</f>
        <v>0</v>
      </c>
      <c r="Y303" s="13">
        <f>(IF($K303="No",0,VLOOKUP(Y$3,LISTS!$M$2:$N$21,2,FALSE)*M303))*VLOOKUP($H303,LISTS!$G$2:$H$10,2,FALSE)</f>
        <v>0</v>
      </c>
      <c r="Z303" s="13">
        <f>(IF($K303="No",0,VLOOKUP(Z$3,LISTS!$M$2:$N$21,2,FALSE)*N303))*VLOOKUP($H303,LISTS!$G$2:$H$10,2,FALSE)</f>
        <v>0</v>
      </c>
      <c r="AA303" s="13">
        <f>(IF($K303="No",0,VLOOKUP(AA$3,LISTS!$M$2:$N$21,2,FALSE)*O303))*VLOOKUP($H303,LISTS!$G$2:$H$10,2,FALSE)</f>
        <v>0</v>
      </c>
      <c r="AB303" s="13">
        <f>(IF($K303="No",0,VLOOKUP(AB$3,LISTS!$M$2:$N$21,2,FALSE)*P303))*VLOOKUP($H303,LISTS!$G$2:$H$10,2,FALSE)</f>
        <v>0</v>
      </c>
      <c r="AC303" s="13">
        <f>(IF($K303="No",0,VLOOKUP(AC$3,LISTS!$M$2:$N$21,2,FALSE)*IF(Q303="YES",1,0)))*VLOOKUP($H303,LISTS!$G$2:$H$10,2,FALSE)</f>
        <v>0</v>
      </c>
      <c r="AD303" s="13">
        <f>(IF($K303="No",0,VLOOKUP(AD$3,LISTS!$M$2:$N$21,2,FALSE)*IF(R303="YES",1,0)))*VLOOKUP($H303,LISTS!$G$2:$H$10,2,FALSE)</f>
        <v>0</v>
      </c>
      <c r="AE303" s="13">
        <f>(IF($K303="No",0,VLOOKUP(AE$3,LISTS!$M$2:$N$21,2,FALSE)*IF(S303="YES",1,0)))*VLOOKUP($H303,LISTS!$G$2:$H$10,2,FALSE)</f>
        <v>0</v>
      </c>
      <c r="AF303" s="13">
        <f>(IF($K303="No",0,VLOOKUP(AF$3,LISTS!$M$2:$N$21,2,FALSE)*IF(T303="YES",1,0)))*VLOOKUP($H303,LISTS!$G$2:$H$10,2,FALSE)</f>
        <v>0</v>
      </c>
      <c r="AG303" s="13">
        <f>(IF($K303="No",0,VLOOKUP(AG$3,LISTS!$M$2:$N$21,2,FALSE)*IF(U303="YES",1,0)))*VLOOKUP($H303,LISTS!$G$2:$H$10,2,FALSE)</f>
        <v>0</v>
      </c>
      <c r="AH303" s="13">
        <f>(IF($K303="No",0,VLOOKUP(AH$3,LISTS!$M$2:$N$21,2,FALSE)*IF(V303="YES",1,0)))*VLOOKUP($H303,LISTS!$G$2:$H$10,2,FALSE)</f>
        <v>0</v>
      </c>
      <c r="AI303" s="29">
        <f t="shared" si="47"/>
        <v>0</v>
      </c>
    </row>
    <row r="304" spans="1:35" x14ac:dyDescent="0.25">
      <c r="A304" s="3">
        <f t="shared" si="44"/>
        <v>2023</v>
      </c>
      <c r="B304" s="11">
        <f t="shared" si="45"/>
        <v>11</v>
      </c>
      <c r="C304" s="11" t="str">
        <f>VLOOKUP($B304,'FIXTURES INPUT'!$A$4:$H$41,2,FALSE)</f>
        <v>WK11</v>
      </c>
      <c r="D304" s="13" t="str">
        <f>VLOOKUP($B304,'FIXTURES INPUT'!$A$4:$H$41,3,FALSE)</f>
        <v>Sun</v>
      </c>
      <c r="E304" s="14">
        <f>VLOOKUP($B304,'FIXTURES INPUT'!$A$4:$H$41,4,FALSE)</f>
        <v>45102</v>
      </c>
      <c r="F304" s="4" t="str">
        <f>VLOOKUP($B304,'FIXTURES INPUT'!$A$4:$H$41,6,FALSE)</f>
        <v>WSP</v>
      </c>
      <c r="G304" s="13" t="str">
        <f>VLOOKUP($B304,'FIXTURES INPUT'!$A$4:$H$41,7,FALSE)</f>
        <v>Away</v>
      </c>
      <c r="H304" s="13" t="str">
        <f>VLOOKUP($B304,'FIXTURES INPUT'!$A$4:$H$41,8,FALSE)</f>
        <v>Standard</v>
      </c>
      <c r="I304" s="13">
        <f t="shared" si="46"/>
        <v>11</v>
      </c>
      <c r="J304" s="4" t="str">
        <f>VLOOKUP($I304,LISTS!$A$2:$B$39,2,FALSE)</f>
        <v>Minndo</v>
      </c>
      <c r="K304" s="32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X304" s="13">
        <f>(IF($K304="No",0,VLOOKUP(X$3,LISTS!$M$2:$N$21,2,FALSE)*L304))*VLOOKUP($H304,LISTS!$G$2:$H$10,2,FALSE)</f>
        <v>0</v>
      </c>
      <c r="Y304" s="13">
        <f>(IF($K304="No",0,VLOOKUP(Y$3,LISTS!$M$2:$N$21,2,FALSE)*M304))*VLOOKUP($H304,LISTS!$G$2:$H$10,2,FALSE)</f>
        <v>0</v>
      </c>
      <c r="Z304" s="13">
        <f>(IF($K304="No",0,VLOOKUP(Z$3,LISTS!$M$2:$N$21,2,FALSE)*N304))*VLOOKUP($H304,LISTS!$G$2:$H$10,2,FALSE)</f>
        <v>0</v>
      </c>
      <c r="AA304" s="13">
        <f>(IF($K304="No",0,VLOOKUP(AA$3,LISTS!$M$2:$N$21,2,FALSE)*O304))*VLOOKUP($H304,LISTS!$G$2:$H$10,2,FALSE)</f>
        <v>0</v>
      </c>
      <c r="AB304" s="13">
        <f>(IF($K304="No",0,VLOOKUP(AB$3,LISTS!$M$2:$N$21,2,FALSE)*P304))*VLOOKUP($H304,LISTS!$G$2:$H$10,2,FALSE)</f>
        <v>0</v>
      </c>
      <c r="AC304" s="13">
        <f>(IF($K304="No",0,VLOOKUP(AC$3,LISTS!$M$2:$N$21,2,FALSE)*IF(Q304="YES",1,0)))*VLOOKUP($H304,LISTS!$G$2:$H$10,2,FALSE)</f>
        <v>0</v>
      </c>
      <c r="AD304" s="13">
        <f>(IF($K304="No",0,VLOOKUP(AD$3,LISTS!$M$2:$N$21,2,FALSE)*IF(R304="YES",1,0)))*VLOOKUP($H304,LISTS!$G$2:$H$10,2,FALSE)</f>
        <v>0</v>
      </c>
      <c r="AE304" s="13">
        <f>(IF($K304="No",0,VLOOKUP(AE$3,LISTS!$M$2:$N$21,2,FALSE)*IF(S304="YES",1,0)))*VLOOKUP($H304,LISTS!$G$2:$H$10,2,FALSE)</f>
        <v>0</v>
      </c>
      <c r="AF304" s="13">
        <f>(IF($K304="No",0,VLOOKUP(AF$3,LISTS!$M$2:$N$21,2,FALSE)*IF(T304="YES",1,0)))*VLOOKUP($H304,LISTS!$G$2:$H$10,2,FALSE)</f>
        <v>0</v>
      </c>
      <c r="AG304" s="13">
        <f>(IF($K304="No",0,VLOOKUP(AG$3,LISTS!$M$2:$N$21,2,FALSE)*IF(U304="YES",1,0)))*VLOOKUP($H304,LISTS!$G$2:$H$10,2,FALSE)</f>
        <v>0</v>
      </c>
      <c r="AH304" s="13">
        <f>(IF($K304="No",0,VLOOKUP(AH$3,LISTS!$M$2:$N$21,2,FALSE)*IF(V304="YES",1,0)))*VLOOKUP($H304,LISTS!$G$2:$H$10,2,FALSE)</f>
        <v>0</v>
      </c>
      <c r="AI304" s="29">
        <f t="shared" si="47"/>
        <v>0</v>
      </c>
    </row>
    <row r="305" spans="1:35" x14ac:dyDescent="0.25">
      <c r="A305" s="3">
        <f t="shared" si="44"/>
        <v>2023</v>
      </c>
      <c r="B305" s="11">
        <f t="shared" si="45"/>
        <v>11</v>
      </c>
      <c r="C305" s="11" t="str">
        <f>VLOOKUP($B305,'FIXTURES INPUT'!$A$4:$H$41,2,FALSE)</f>
        <v>WK11</v>
      </c>
      <c r="D305" s="13" t="str">
        <f>VLOOKUP($B305,'FIXTURES INPUT'!$A$4:$H$41,3,FALSE)</f>
        <v>Sun</v>
      </c>
      <c r="E305" s="14">
        <f>VLOOKUP($B305,'FIXTURES INPUT'!$A$4:$H$41,4,FALSE)</f>
        <v>45102</v>
      </c>
      <c r="F305" s="4" t="str">
        <f>VLOOKUP($B305,'FIXTURES INPUT'!$A$4:$H$41,6,FALSE)</f>
        <v>WSP</v>
      </c>
      <c r="G305" s="13" t="str">
        <f>VLOOKUP($B305,'FIXTURES INPUT'!$A$4:$H$41,7,FALSE)</f>
        <v>Away</v>
      </c>
      <c r="H305" s="13" t="str">
        <f>VLOOKUP($B305,'FIXTURES INPUT'!$A$4:$H$41,8,FALSE)</f>
        <v>Standard</v>
      </c>
      <c r="I305" s="13">
        <f t="shared" si="46"/>
        <v>12</v>
      </c>
      <c r="J305" s="4" t="str">
        <f>VLOOKUP($I305,LISTS!$A$2:$B$39,2,FALSE)</f>
        <v>Bevan Gordon</v>
      </c>
      <c r="K305" s="32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X305" s="13">
        <f>(IF($K305="No",0,VLOOKUP(X$3,LISTS!$M$2:$N$21,2,FALSE)*L305))*VLOOKUP($H305,LISTS!$G$2:$H$10,2,FALSE)</f>
        <v>0</v>
      </c>
      <c r="Y305" s="13">
        <f>(IF($K305="No",0,VLOOKUP(Y$3,LISTS!$M$2:$N$21,2,FALSE)*M305))*VLOOKUP($H305,LISTS!$G$2:$H$10,2,FALSE)</f>
        <v>0</v>
      </c>
      <c r="Z305" s="13">
        <f>(IF($K305="No",0,VLOOKUP(Z$3,LISTS!$M$2:$N$21,2,FALSE)*N305))*VLOOKUP($H305,LISTS!$G$2:$H$10,2,FALSE)</f>
        <v>0</v>
      </c>
      <c r="AA305" s="13">
        <f>(IF($K305="No",0,VLOOKUP(AA$3,LISTS!$M$2:$N$21,2,FALSE)*O305))*VLOOKUP($H305,LISTS!$G$2:$H$10,2,FALSE)</f>
        <v>0</v>
      </c>
      <c r="AB305" s="13">
        <f>(IF($K305="No",0,VLOOKUP(AB$3,LISTS!$M$2:$N$21,2,FALSE)*P305))*VLOOKUP($H305,LISTS!$G$2:$H$10,2,FALSE)</f>
        <v>0</v>
      </c>
      <c r="AC305" s="13">
        <f>(IF($K305="No",0,VLOOKUP(AC$3,LISTS!$M$2:$N$21,2,FALSE)*IF(Q305="YES",1,0)))*VLOOKUP($H305,LISTS!$G$2:$H$10,2,FALSE)</f>
        <v>0</v>
      </c>
      <c r="AD305" s="13">
        <f>(IF($K305="No",0,VLOOKUP(AD$3,LISTS!$M$2:$N$21,2,FALSE)*IF(R305="YES",1,0)))*VLOOKUP($H305,LISTS!$G$2:$H$10,2,FALSE)</f>
        <v>0</v>
      </c>
      <c r="AE305" s="13">
        <f>(IF($K305="No",0,VLOOKUP(AE$3,LISTS!$M$2:$N$21,2,FALSE)*IF(S305="YES",1,0)))*VLOOKUP($H305,LISTS!$G$2:$H$10,2,FALSE)</f>
        <v>0</v>
      </c>
      <c r="AF305" s="13">
        <f>(IF($K305="No",0,VLOOKUP(AF$3,LISTS!$M$2:$N$21,2,FALSE)*IF(T305="YES",1,0)))*VLOOKUP($H305,LISTS!$G$2:$H$10,2,FALSE)</f>
        <v>0</v>
      </c>
      <c r="AG305" s="13">
        <f>(IF($K305="No",0,VLOOKUP(AG$3,LISTS!$M$2:$N$21,2,FALSE)*IF(U305="YES",1,0)))*VLOOKUP($H305,LISTS!$G$2:$H$10,2,FALSE)</f>
        <v>0</v>
      </c>
      <c r="AH305" s="13">
        <f>(IF($K305="No",0,VLOOKUP(AH$3,LISTS!$M$2:$N$21,2,FALSE)*IF(V305="YES",1,0)))*VLOOKUP($H305,LISTS!$G$2:$H$10,2,FALSE)</f>
        <v>0</v>
      </c>
      <c r="AI305" s="29">
        <f t="shared" si="47"/>
        <v>0</v>
      </c>
    </row>
    <row r="306" spans="1:35" x14ac:dyDescent="0.25">
      <c r="A306" s="3">
        <f t="shared" si="44"/>
        <v>2023</v>
      </c>
      <c r="B306" s="11">
        <f t="shared" si="45"/>
        <v>11</v>
      </c>
      <c r="C306" s="11" t="str">
        <f>VLOOKUP($B306,'FIXTURES INPUT'!$A$4:$H$41,2,FALSE)</f>
        <v>WK11</v>
      </c>
      <c r="D306" s="13" t="str">
        <f>VLOOKUP($B306,'FIXTURES INPUT'!$A$4:$H$41,3,FALSE)</f>
        <v>Sun</v>
      </c>
      <c r="E306" s="14">
        <f>VLOOKUP($B306,'FIXTURES INPUT'!$A$4:$H$41,4,FALSE)</f>
        <v>45102</v>
      </c>
      <c r="F306" s="4" t="str">
        <f>VLOOKUP($B306,'FIXTURES INPUT'!$A$4:$H$41,6,FALSE)</f>
        <v>WSP</v>
      </c>
      <c r="G306" s="13" t="str">
        <f>VLOOKUP($B306,'FIXTURES INPUT'!$A$4:$H$41,7,FALSE)</f>
        <v>Away</v>
      </c>
      <c r="H306" s="13" t="str">
        <f>VLOOKUP($B306,'FIXTURES INPUT'!$A$4:$H$41,8,FALSE)</f>
        <v>Standard</v>
      </c>
      <c r="I306" s="13">
        <f t="shared" si="46"/>
        <v>13</v>
      </c>
      <c r="J306" s="4" t="str">
        <f>VLOOKUP($I306,LISTS!$A$2:$B$39,2,FALSE)</f>
        <v>Harry Armour</v>
      </c>
      <c r="K306" s="32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X306" s="13">
        <f>(IF($K306="No",0,VLOOKUP(X$3,LISTS!$M$2:$N$21,2,FALSE)*L306))*VLOOKUP($H306,LISTS!$G$2:$H$10,2,FALSE)</f>
        <v>0</v>
      </c>
      <c r="Y306" s="13">
        <f>(IF($K306="No",0,VLOOKUP(Y$3,LISTS!$M$2:$N$21,2,FALSE)*M306))*VLOOKUP($H306,LISTS!$G$2:$H$10,2,FALSE)</f>
        <v>0</v>
      </c>
      <c r="Z306" s="13">
        <f>(IF($K306="No",0,VLOOKUP(Z$3,LISTS!$M$2:$N$21,2,FALSE)*N306))*VLOOKUP($H306,LISTS!$G$2:$H$10,2,FALSE)</f>
        <v>0</v>
      </c>
      <c r="AA306" s="13">
        <f>(IF($K306="No",0,VLOOKUP(AA$3,LISTS!$M$2:$N$21,2,FALSE)*O306))*VLOOKUP($H306,LISTS!$G$2:$H$10,2,FALSE)</f>
        <v>0</v>
      </c>
      <c r="AB306" s="13">
        <f>(IF($K306="No",0,VLOOKUP(AB$3,LISTS!$M$2:$N$21,2,FALSE)*P306))*VLOOKUP($H306,LISTS!$G$2:$H$10,2,FALSE)</f>
        <v>0</v>
      </c>
      <c r="AC306" s="13">
        <f>(IF($K306="No",0,VLOOKUP(AC$3,LISTS!$M$2:$N$21,2,FALSE)*IF(Q306="YES",1,0)))*VLOOKUP($H306,LISTS!$G$2:$H$10,2,FALSE)</f>
        <v>0</v>
      </c>
      <c r="AD306" s="13">
        <f>(IF($K306="No",0,VLOOKUP(AD$3,LISTS!$M$2:$N$21,2,FALSE)*IF(R306="YES",1,0)))*VLOOKUP($H306,LISTS!$G$2:$H$10,2,FALSE)</f>
        <v>0</v>
      </c>
      <c r="AE306" s="13">
        <f>(IF($K306="No",0,VLOOKUP(AE$3,LISTS!$M$2:$N$21,2,FALSE)*IF(S306="YES",1,0)))*VLOOKUP($H306,LISTS!$G$2:$H$10,2,FALSE)</f>
        <v>0</v>
      </c>
      <c r="AF306" s="13">
        <f>(IF($K306="No",0,VLOOKUP(AF$3,LISTS!$M$2:$N$21,2,FALSE)*IF(T306="YES",1,0)))*VLOOKUP($H306,LISTS!$G$2:$H$10,2,FALSE)</f>
        <v>0</v>
      </c>
      <c r="AG306" s="13">
        <f>(IF($K306="No",0,VLOOKUP(AG$3,LISTS!$M$2:$N$21,2,FALSE)*IF(U306="YES",1,0)))*VLOOKUP($H306,LISTS!$G$2:$H$10,2,FALSE)</f>
        <v>0</v>
      </c>
      <c r="AH306" s="13">
        <f>(IF($K306="No",0,VLOOKUP(AH$3,LISTS!$M$2:$N$21,2,FALSE)*IF(V306="YES",1,0)))*VLOOKUP($H306,LISTS!$G$2:$H$10,2,FALSE)</f>
        <v>0</v>
      </c>
      <c r="AI306" s="29">
        <f t="shared" si="47"/>
        <v>0</v>
      </c>
    </row>
    <row r="307" spans="1:35" x14ac:dyDescent="0.25">
      <c r="A307" s="3">
        <f t="shared" si="44"/>
        <v>2023</v>
      </c>
      <c r="B307" s="11">
        <f t="shared" si="45"/>
        <v>11</v>
      </c>
      <c r="C307" s="11" t="str">
        <f>VLOOKUP($B307,'FIXTURES INPUT'!$A$4:$H$41,2,FALSE)</f>
        <v>WK11</v>
      </c>
      <c r="D307" s="13" t="str">
        <f>VLOOKUP($B307,'FIXTURES INPUT'!$A$4:$H$41,3,FALSE)</f>
        <v>Sun</v>
      </c>
      <c r="E307" s="14">
        <f>VLOOKUP($B307,'FIXTURES INPUT'!$A$4:$H$41,4,FALSE)</f>
        <v>45102</v>
      </c>
      <c r="F307" s="4" t="str">
        <f>VLOOKUP($B307,'FIXTURES INPUT'!$A$4:$H$41,6,FALSE)</f>
        <v>WSP</v>
      </c>
      <c r="G307" s="13" t="str">
        <f>VLOOKUP($B307,'FIXTURES INPUT'!$A$4:$H$41,7,FALSE)</f>
        <v>Away</v>
      </c>
      <c r="H307" s="13" t="str">
        <f>VLOOKUP($B307,'FIXTURES INPUT'!$A$4:$H$41,8,FALSE)</f>
        <v>Standard</v>
      </c>
      <c r="I307" s="13">
        <f t="shared" si="46"/>
        <v>14</v>
      </c>
      <c r="J307" s="4" t="str">
        <f>VLOOKUP($I307,LISTS!$A$2:$B$39,2,FALSE)</f>
        <v>KP</v>
      </c>
      <c r="K307" s="32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X307" s="13">
        <f>(IF($K307="No",0,VLOOKUP(X$3,LISTS!$M$2:$N$21,2,FALSE)*L307))*VLOOKUP($H307,LISTS!$G$2:$H$10,2,FALSE)</f>
        <v>0</v>
      </c>
      <c r="Y307" s="13">
        <f>(IF($K307="No",0,VLOOKUP(Y$3,LISTS!$M$2:$N$21,2,FALSE)*M307))*VLOOKUP($H307,LISTS!$G$2:$H$10,2,FALSE)</f>
        <v>0</v>
      </c>
      <c r="Z307" s="13">
        <f>(IF($K307="No",0,VLOOKUP(Z$3,LISTS!$M$2:$N$21,2,FALSE)*N307))*VLOOKUP($H307,LISTS!$G$2:$H$10,2,FALSE)</f>
        <v>0</v>
      </c>
      <c r="AA307" s="13">
        <f>(IF($K307="No",0,VLOOKUP(AA$3,LISTS!$M$2:$N$21,2,FALSE)*O307))*VLOOKUP($H307,LISTS!$G$2:$H$10,2,FALSE)</f>
        <v>0</v>
      </c>
      <c r="AB307" s="13">
        <f>(IF($K307="No",0,VLOOKUP(AB$3,LISTS!$M$2:$N$21,2,FALSE)*P307))*VLOOKUP($H307,LISTS!$G$2:$H$10,2,FALSE)</f>
        <v>0</v>
      </c>
      <c r="AC307" s="13">
        <f>(IF($K307="No",0,VLOOKUP(AC$3,LISTS!$M$2:$N$21,2,FALSE)*IF(Q307="YES",1,0)))*VLOOKUP($H307,LISTS!$G$2:$H$10,2,FALSE)</f>
        <v>0</v>
      </c>
      <c r="AD307" s="13">
        <f>(IF($K307="No",0,VLOOKUP(AD$3,LISTS!$M$2:$N$21,2,FALSE)*IF(R307="YES",1,0)))*VLOOKUP($H307,LISTS!$G$2:$H$10,2,FALSE)</f>
        <v>0</v>
      </c>
      <c r="AE307" s="13">
        <f>(IF($K307="No",0,VLOOKUP(AE$3,LISTS!$M$2:$N$21,2,FALSE)*IF(S307="YES",1,0)))*VLOOKUP($H307,LISTS!$G$2:$H$10,2,FALSE)</f>
        <v>0</v>
      </c>
      <c r="AF307" s="13">
        <f>(IF($K307="No",0,VLOOKUP(AF$3,LISTS!$M$2:$N$21,2,FALSE)*IF(T307="YES",1,0)))*VLOOKUP($H307,LISTS!$G$2:$H$10,2,FALSE)</f>
        <v>0</v>
      </c>
      <c r="AG307" s="13">
        <f>(IF($K307="No",0,VLOOKUP(AG$3,LISTS!$M$2:$N$21,2,FALSE)*IF(U307="YES",1,0)))*VLOOKUP($H307,LISTS!$G$2:$H$10,2,FALSE)</f>
        <v>0</v>
      </c>
      <c r="AH307" s="13">
        <f>(IF($K307="No",0,VLOOKUP(AH$3,LISTS!$M$2:$N$21,2,FALSE)*IF(V307="YES",1,0)))*VLOOKUP($H307,LISTS!$G$2:$H$10,2,FALSE)</f>
        <v>0</v>
      </c>
      <c r="AI307" s="29">
        <f t="shared" si="47"/>
        <v>0</v>
      </c>
    </row>
    <row r="308" spans="1:35" x14ac:dyDescent="0.25">
      <c r="A308" s="3">
        <f t="shared" si="44"/>
        <v>2023</v>
      </c>
      <c r="B308" s="11">
        <f t="shared" si="45"/>
        <v>11</v>
      </c>
      <c r="C308" s="11" t="str">
        <f>VLOOKUP($B308,'FIXTURES INPUT'!$A$4:$H$41,2,FALSE)</f>
        <v>WK11</v>
      </c>
      <c r="D308" s="13" t="str">
        <f>VLOOKUP($B308,'FIXTURES INPUT'!$A$4:$H$41,3,FALSE)</f>
        <v>Sun</v>
      </c>
      <c r="E308" s="14">
        <f>VLOOKUP($B308,'FIXTURES INPUT'!$A$4:$H$41,4,FALSE)</f>
        <v>45102</v>
      </c>
      <c r="F308" s="4" t="str">
        <f>VLOOKUP($B308,'FIXTURES INPUT'!$A$4:$H$41,6,FALSE)</f>
        <v>WSP</v>
      </c>
      <c r="G308" s="13" t="str">
        <f>VLOOKUP($B308,'FIXTURES INPUT'!$A$4:$H$41,7,FALSE)</f>
        <v>Away</v>
      </c>
      <c r="H308" s="13" t="str">
        <f>VLOOKUP($B308,'FIXTURES INPUT'!$A$4:$H$41,8,FALSE)</f>
        <v>Standard</v>
      </c>
      <c r="I308" s="13">
        <f t="shared" si="46"/>
        <v>15</v>
      </c>
      <c r="J308" s="4" t="str">
        <f>VLOOKUP($I308,LISTS!$A$2:$B$39,2,FALSE)</f>
        <v>Will Stacey</v>
      </c>
      <c r="K308" s="32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X308" s="13">
        <f>(IF($K308="No",0,VLOOKUP(X$3,LISTS!$M$2:$N$21,2,FALSE)*L308))*VLOOKUP($H308,LISTS!$G$2:$H$10,2,FALSE)</f>
        <v>0</v>
      </c>
      <c r="Y308" s="13">
        <f>(IF($K308="No",0,VLOOKUP(Y$3,LISTS!$M$2:$N$21,2,FALSE)*M308))*VLOOKUP($H308,LISTS!$G$2:$H$10,2,FALSE)</f>
        <v>0</v>
      </c>
      <c r="Z308" s="13">
        <f>(IF($K308="No",0,VLOOKUP(Z$3,LISTS!$M$2:$N$21,2,FALSE)*N308))*VLOOKUP($H308,LISTS!$G$2:$H$10,2,FALSE)</f>
        <v>0</v>
      </c>
      <c r="AA308" s="13">
        <f>(IF($K308="No",0,VLOOKUP(AA$3,LISTS!$M$2:$N$21,2,FALSE)*O308))*VLOOKUP($H308,LISTS!$G$2:$H$10,2,FALSE)</f>
        <v>0</v>
      </c>
      <c r="AB308" s="13">
        <f>(IF($K308="No",0,VLOOKUP(AB$3,LISTS!$M$2:$N$21,2,FALSE)*P308))*VLOOKUP($H308,LISTS!$G$2:$H$10,2,FALSE)</f>
        <v>0</v>
      </c>
      <c r="AC308" s="13">
        <f>(IF($K308="No",0,VLOOKUP(AC$3,LISTS!$M$2:$N$21,2,FALSE)*IF(Q308="YES",1,0)))*VLOOKUP($H308,LISTS!$G$2:$H$10,2,FALSE)</f>
        <v>0</v>
      </c>
      <c r="AD308" s="13">
        <f>(IF($K308="No",0,VLOOKUP(AD$3,LISTS!$M$2:$N$21,2,FALSE)*IF(R308="YES",1,0)))*VLOOKUP($H308,LISTS!$G$2:$H$10,2,FALSE)</f>
        <v>0</v>
      </c>
      <c r="AE308" s="13">
        <f>(IF($K308="No",0,VLOOKUP(AE$3,LISTS!$M$2:$N$21,2,FALSE)*IF(S308="YES",1,0)))*VLOOKUP($H308,LISTS!$G$2:$H$10,2,FALSE)</f>
        <v>0</v>
      </c>
      <c r="AF308" s="13">
        <f>(IF($K308="No",0,VLOOKUP(AF$3,LISTS!$M$2:$N$21,2,FALSE)*IF(T308="YES",1,0)))*VLOOKUP($H308,LISTS!$G$2:$H$10,2,FALSE)</f>
        <v>0</v>
      </c>
      <c r="AG308" s="13">
        <f>(IF($K308="No",0,VLOOKUP(AG$3,LISTS!$M$2:$N$21,2,FALSE)*IF(U308="YES",1,0)))*VLOOKUP($H308,LISTS!$G$2:$H$10,2,FALSE)</f>
        <v>0</v>
      </c>
      <c r="AH308" s="13">
        <f>(IF($K308="No",0,VLOOKUP(AH$3,LISTS!$M$2:$N$21,2,FALSE)*IF(V308="YES",1,0)))*VLOOKUP($H308,LISTS!$G$2:$H$10,2,FALSE)</f>
        <v>0</v>
      </c>
      <c r="AI308" s="29">
        <f t="shared" si="47"/>
        <v>0</v>
      </c>
    </row>
    <row r="309" spans="1:35" x14ac:dyDescent="0.25">
      <c r="A309" s="3">
        <f t="shared" si="44"/>
        <v>2023</v>
      </c>
      <c r="B309" s="11">
        <f t="shared" si="45"/>
        <v>11</v>
      </c>
      <c r="C309" s="11" t="str">
        <f>VLOOKUP($B309,'FIXTURES INPUT'!$A$4:$H$41,2,FALSE)</f>
        <v>WK11</v>
      </c>
      <c r="D309" s="13" t="str">
        <f>VLOOKUP($B309,'FIXTURES INPUT'!$A$4:$H$41,3,FALSE)</f>
        <v>Sun</v>
      </c>
      <c r="E309" s="14">
        <f>VLOOKUP($B309,'FIXTURES INPUT'!$A$4:$H$41,4,FALSE)</f>
        <v>45102</v>
      </c>
      <c r="F309" s="4" t="str">
        <f>VLOOKUP($B309,'FIXTURES INPUT'!$A$4:$H$41,6,FALSE)</f>
        <v>WSP</v>
      </c>
      <c r="G309" s="13" t="str">
        <f>VLOOKUP($B309,'FIXTURES INPUT'!$A$4:$H$41,7,FALSE)</f>
        <v>Away</v>
      </c>
      <c r="H309" s="13" t="str">
        <f>VLOOKUP($B309,'FIXTURES INPUT'!$A$4:$H$41,8,FALSE)</f>
        <v>Standard</v>
      </c>
      <c r="I309" s="13">
        <f t="shared" si="46"/>
        <v>16</v>
      </c>
      <c r="J309" s="4" t="str">
        <f>VLOOKUP($I309,LISTS!$A$2:$B$39,2,FALSE)</f>
        <v>Barry</v>
      </c>
      <c r="K309" s="32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X309" s="13">
        <f>(IF($K309="No",0,VLOOKUP(X$3,LISTS!$M$2:$N$21,2,FALSE)*L309))*VLOOKUP($H309,LISTS!$G$2:$H$10,2,FALSE)</f>
        <v>0</v>
      </c>
      <c r="Y309" s="13">
        <f>(IF($K309="No",0,VLOOKUP(Y$3,LISTS!$M$2:$N$21,2,FALSE)*M309))*VLOOKUP($H309,LISTS!$G$2:$H$10,2,FALSE)</f>
        <v>0</v>
      </c>
      <c r="Z309" s="13">
        <f>(IF($K309="No",0,VLOOKUP(Z$3,LISTS!$M$2:$N$21,2,FALSE)*N309))*VLOOKUP($H309,LISTS!$G$2:$H$10,2,FALSE)</f>
        <v>0</v>
      </c>
      <c r="AA309" s="13">
        <f>(IF($K309="No",0,VLOOKUP(AA$3,LISTS!$M$2:$N$21,2,FALSE)*O309))*VLOOKUP($H309,LISTS!$G$2:$H$10,2,FALSE)</f>
        <v>0</v>
      </c>
      <c r="AB309" s="13">
        <f>(IF($K309="No",0,VLOOKUP(AB$3,LISTS!$M$2:$N$21,2,FALSE)*P309))*VLOOKUP($H309,LISTS!$G$2:$H$10,2,FALSE)</f>
        <v>0</v>
      </c>
      <c r="AC309" s="13">
        <f>(IF($K309="No",0,VLOOKUP(AC$3,LISTS!$M$2:$N$21,2,FALSE)*IF(Q309="YES",1,0)))*VLOOKUP($H309,LISTS!$G$2:$H$10,2,FALSE)</f>
        <v>0</v>
      </c>
      <c r="AD309" s="13">
        <f>(IF($K309="No",0,VLOOKUP(AD$3,LISTS!$M$2:$N$21,2,FALSE)*IF(R309="YES",1,0)))*VLOOKUP($H309,LISTS!$G$2:$H$10,2,FALSE)</f>
        <v>0</v>
      </c>
      <c r="AE309" s="13">
        <f>(IF($K309="No",0,VLOOKUP(AE$3,LISTS!$M$2:$N$21,2,FALSE)*IF(S309="YES",1,0)))*VLOOKUP($H309,LISTS!$G$2:$H$10,2,FALSE)</f>
        <v>0</v>
      </c>
      <c r="AF309" s="13">
        <f>(IF($K309="No",0,VLOOKUP(AF$3,LISTS!$M$2:$N$21,2,FALSE)*IF(T309="YES",1,0)))*VLOOKUP($H309,LISTS!$G$2:$H$10,2,FALSE)</f>
        <v>0</v>
      </c>
      <c r="AG309" s="13">
        <f>(IF($K309="No",0,VLOOKUP(AG$3,LISTS!$M$2:$N$21,2,FALSE)*IF(U309="YES",1,0)))*VLOOKUP($H309,LISTS!$G$2:$H$10,2,FALSE)</f>
        <v>0</v>
      </c>
      <c r="AH309" s="13">
        <f>(IF($K309="No",0,VLOOKUP(AH$3,LISTS!$M$2:$N$21,2,FALSE)*IF(V309="YES",1,0)))*VLOOKUP($H309,LISTS!$G$2:$H$10,2,FALSE)</f>
        <v>0</v>
      </c>
      <c r="AI309" s="29">
        <f t="shared" si="47"/>
        <v>0</v>
      </c>
    </row>
    <row r="310" spans="1:35" x14ac:dyDescent="0.25">
      <c r="A310" s="3">
        <f t="shared" si="44"/>
        <v>2023</v>
      </c>
      <c r="B310" s="11">
        <f t="shared" si="45"/>
        <v>11</v>
      </c>
      <c r="C310" s="11" t="str">
        <f>VLOOKUP($B310,'FIXTURES INPUT'!$A$4:$H$41,2,FALSE)</f>
        <v>WK11</v>
      </c>
      <c r="D310" s="13" t="str">
        <f>VLOOKUP($B310,'FIXTURES INPUT'!$A$4:$H$41,3,FALSE)</f>
        <v>Sun</v>
      </c>
      <c r="E310" s="14">
        <f>VLOOKUP($B310,'FIXTURES INPUT'!$A$4:$H$41,4,FALSE)</f>
        <v>45102</v>
      </c>
      <c r="F310" s="4" t="str">
        <f>VLOOKUP($B310,'FIXTURES INPUT'!$A$4:$H$41,6,FALSE)</f>
        <v>WSP</v>
      </c>
      <c r="G310" s="13" t="str">
        <f>VLOOKUP($B310,'FIXTURES INPUT'!$A$4:$H$41,7,FALSE)</f>
        <v>Away</v>
      </c>
      <c r="H310" s="13" t="str">
        <f>VLOOKUP($B310,'FIXTURES INPUT'!$A$4:$H$41,8,FALSE)</f>
        <v>Standard</v>
      </c>
      <c r="I310" s="13">
        <f t="shared" si="46"/>
        <v>17</v>
      </c>
      <c r="J310" s="4" t="str">
        <f>VLOOKUP($I310,LISTS!$A$2:$B$39,2,FALSE)</f>
        <v>Rob Sherriff</v>
      </c>
      <c r="K310" s="32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X310" s="13">
        <f>(IF($K310="No",0,VLOOKUP(X$3,LISTS!$M$2:$N$21,2,FALSE)*L310))*VLOOKUP($H310,LISTS!$G$2:$H$10,2,FALSE)</f>
        <v>0</v>
      </c>
      <c r="Y310" s="13">
        <f>(IF($K310="No",0,VLOOKUP(Y$3,LISTS!$M$2:$N$21,2,FALSE)*M310))*VLOOKUP($H310,LISTS!$G$2:$H$10,2,FALSE)</f>
        <v>0</v>
      </c>
      <c r="Z310" s="13">
        <f>(IF($K310="No",0,VLOOKUP(Z$3,LISTS!$M$2:$N$21,2,FALSE)*N310))*VLOOKUP($H310,LISTS!$G$2:$H$10,2,FALSE)</f>
        <v>0</v>
      </c>
      <c r="AA310" s="13">
        <f>(IF($K310="No",0,VLOOKUP(AA$3,LISTS!$M$2:$N$21,2,FALSE)*O310))*VLOOKUP($H310,LISTS!$G$2:$H$10,2,FALSE)</f>
        <v>0</v>
      </c>
      <c r="AB310" s="13">
        <f>(IF($K310="No",0,VLOOKUP(AB$3,LISTS!$M$2:$N$21,2,FALSE)*P310))*VLOOKUP($H310,LISTS!$G$2:$H$10,2,FALSE)</f>
        <v>0</v>
      </c>
      <c r="AC310" s="13">
        <f>(IF($K310="No",0,VLOOKUP(AC$3,LISTS!$M$2:$N$21,2,FALSE)*IF(Q310="YES",1,0)))*VLOOKUP($H310,LISTS!$G$2:$H$10,2,FALSE)</f>
        <v>0</v>
      </c>
      <c r="AD310" s="13">
        <f>(IF($K310="No",0,VLOOKUP(AD$3,LISTS!$M$2:$N$21,2,FALSE)*IF(R310="YES",1,0)))*VLOOKUP($H310,LISTS!$G$2:$H$10,2,FALSE)</f>
        <v>0</v>
      </c>
      <c r="AE310" s="13">
        <f>(IF($K310="No",0,VLOOKUP(AE$3,LISTS!$M$2:$N$21,2,FALSE)*IF(S310="YES",1,0)))*VLOOKUP($H310,LISTS!$G$2:$H$10,2,FALSE)</f>
        <v>0</v>
      </c>
      <c r="AF310" s="13">
        <f>(IF($K310="No",0,VLOOKUP(AF$3,LISTS!$M$2:$N$21,2,FALSE)*IF(T310="YES",1,0)))*VLOOKUP($H310,LISTS!$G$2:$H$10,2,FALSE)</f>
        <v>0</v>
      </c>
      <c r="AG310" s="13">
        <f>(IF($K310="No",0,VLOOKUP(AG$3,LISTS!$M$2:$N$21,2,FALSE)*IF(U310="YES",1,0)))*VLOOKUP($H310,LISTS!$G$2:$H$10,2,FALSE)</f>
        <v>0</v>
      </c>
      <c r="AH310" s="13">
        <f>(IF($K310="No",0,VLOOKUP(AH$3,LISTS!$M$2:$N$21,2,FALSE)*IF(V310="YES",1,0)))*VLOOKUP($H310,LISTS!$G$2:$H$10,2,FALSE)</f>
        <v>0</v>
      </c>
      <c r="AI310" s="29">
        <f t="shared" si="47"/>
        <v>0</v>
      </c>
    </row>
    <row r="311" spans="1:35" x14ac:dyDescent="0.25">
      <c r="A311" s="3">
        <f t="shared" si="44"/>
        <v>2023</v>
      </c>
      <c r="B311" s="11">
        <f t="shared" si="45"/>
        <v>11</v>
      </c>
      <c r="C311" s="11" t="str">
        <f>VLOOKUP($B311,'FIXTURES INPUT'!$A$4:$H$41,2,FALSE)</f>
        <v>WK11</v>
      </c>
      <c r="D311" s="13" t="str">
        <f>VLOOKUP($B311,'FIXTURES INPUT'!$A$4:$H$41,3,FALSE)</f>
        <v>Sun</v>
      </c>
      <c r="E311" s="14">
        <f>VLOOKUP($B311,'FIXTURES INPUT'!$A$4:$H$41,4,FALSE)</f>
        <v>45102</v>
      </c>
      <c r="F311" s="4" t="str">
        <f>VLOOKUP($B311,'FIXTURES INPUT'!$A$4:$H$41,6,FALSE)</f>
        <v>WSP</v>
      </c>
      <c r="G311" s="13" t="str">
        <f>VLOOKUP($B311,'FIXTURES INPUT'!$A$4:$H$41,7,FALSE)</f>
        <v>Away</v>
      </c>
      <c r="H311" s="13" t="str">
        <f>VLOOKUP($B311,'FIXTURES INPUT'!$A$4:$H$41,8,FALSE)</f>
        <v>Standard</v>
      </c>
      <c r="I311" s="13">
        <f t="shared" si="46"/>
        <v>18</v>
      </c>
      <c r="J311" s="4" t="str">
        <f>VLOOKUP($I311,LISTS!$A$2:$B$39,2,FALSE)</f>
        <v>Gary Chenery</v>
      </c>
      <c r="K311" s="32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X311" s="13">
        <f>(IF($K311="No",0,VLOOKUP(X$3,LISTS!$M$2:$N$21,2,FALSE)*L311))*VLOOKUP($H311,LISTS!$G$2:$H$10,2,FALSE)</f>
        <v>0</v>
      </c>
      <c r="Y311" s="13">
        <f>(IF($K311="No",0,VLOOKUP(Y$3,LISTS!$M$2:$N$21,2,FALSE)*M311))*VLOOKUP($H311,LISTS!$G$2:$H$10,2,FALSE)</f>
        <v>0</v>
      </c>
      <c r="Z311" s="13">
        <f>(IF($K311="No",0,VLOOKUP(Z$3,LISTS!$M$2:$N$21,2,FALSE)*N311))*VLOOKUP($H311,LISTS!$G$2:$H$10,2,FALSE)</f>
        <v>0</v>
      </c>
      <c r="AA311" s="13">
        <f>(IF($K311="No",0,VLOOKUP(AA$3,LISTS!$M$2:$N$21,2,FALSE)*O311))*VLOOKUP($H311,LISTS!$G$2:$H$10,2,FALSE)</f>
        <v>0</v>
      </c>
      <c r="AB311" s="13">
        <f>(IF($K311="No",0,VLOOKUP(AB$3,LISTS!$M$2:$N$21,2,FALSE)*P311))*VLOOKUP($H311,LISTS!$G$2:$H$10,2,FALSE)</f>
        <v>0</v>
      </c>
      <c r="AC311" s="13">
        <f>(IF($K311="No",0,VLOOKUP(AC$3,LISTS!$M$2:$N$21,2,FALSE)*IF(Q311="YES",1,0)))*VLOOKUP($H311,LISTS!$G$2:$H$10,2,FALSE)</f>
        <v>0</v>
      </c>
      <c r="AD311" s="13">
        <f>(IF($K311="No",0,VLOOKUP(AD$3,LISTS!$M$2:$N$21,2,FALSE)*IF(R311="YES",1,0)))*VLOOKUP($H311,LISTS!$G$2:$H$10,2,FALSE)</f>
        <v>0</v>
      </c>
      <c r="AE311" s="13">
        <f>(IF($K311="No",0,VLOOKUP(AE$3,LISTS!$M$2:$N$21,2,FALSE)*IF(S311="YES",1,0)))*VLOOKUP($H311,LISTS!$G$2:$H$10,2,FALSE)</f>
        <v>0</v>
      </c>
      <c r="AF311" s="13">
        <f>(IF($K311="No",0,VLOOKUP(AF$3,LISTS!$M$2:$N$21,2,FALSE)*IF(T311="YES",1,0)))*VLOOKUP($H311,LISTS!$G$2:$H$10,2,FALSE)</f>
        <v>0</v>
      </c>
      <c r="AG311" s="13">
        <f>(IF($K311="No",0,VLOOKUP(AG$3,LISTS!$M$2:$N$21,2,FALSE)*IF(U311="YES",1,0)))*VLOOKUP($H311,LISTS!$G$2:$H$10,2,FALSE)</f>
        <v>0</v>
      </c>
      <c r="AH311" s="13">
        <f>(IF($K311="No",0,VLOOKUP(AH$3,LISTS!$M$2:$N$21,2,FALSE)*IF(V311="YES",1,0)))*VLOOKUP($H311,LISTS!$G$2:$H$10,2,FALSE)</f>
        <v>0</v>
      </c>
      <c r="AI311" s="29">
        <f t="shared" si="47"/>
        <v>0</v>
      </c>
    </row>
    <row r="312" spans="1:35" x14ac:dyDescent="0.25">
      <c r="A312" s="3">
        <f t="shared" si="44"/>
        <v>2023</v>
      </c>
      <c r="B312" s="11">
        <f t="shared" si="45"/>
        <v>11</v>
      </c>
      <c r="C312" s="11" t="str">
        <f>VLOOKUP($B312,'FIXTURES INPUT'!$A$4:$H$41,2,FALSE)</f>
        <v>WK11</v>
      </c>
      <c r="D312" s="13" t="str">
        <f>VLOOKUP($B312,'FIXTURES INPUT'!$A$4:$H$41,3,FALSE)</f>
        <v>Sun</v>
      </c>
      <c r="E312" s="14">
        <f>VLOOKUP($B312,'FIXTURES INPUT'!$A$4:$H$41,4,FALSE)</f>
        <v>45102</v>
      </c>
      <c r="F312" s="4" t="str">
        <f>VLOOKUP($B312,'FIXTURES INPUT'!$A$4:$H$41,6,FALSE)</f>
        <v>WSP</v>
      </c>
      <c r="G312" s="13" t="str">
        <f>VLOOKUP($B312,'FIXTURES INPUT'!$A$4:$H$41,7,FALSE)</f>
        <v>Away</v>
      </c>
      <c r="H312" s="13" t="str">
        <f>VLOOKUP($B312,'FIXTURES INPUT'!$A$4:$H$41,8,FALSE)</f>
        <v>Standard</v>
      </c>
      <c r="I312" s="13">
        <f t="shared" si="46"/>
        <v>19</v>
      </c>
      <c r="J312" s="4" t="str">
        <f>VLOOKUP($I312,LISTS!$A$2:$B$39,2,FALSE)</f>
        <v>Jack Cousins</v>
      </c>
      <c r="K312" s="32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X312" s="13">
        <f>(IF($K312="No",0,VLOOKUP(X$3,LISTS!$M$2:$N$21,2,FALSE)*L312))*VLOOKUP($H312,LISTS!$G$2:$H$10,2,FALSE)</f>
        <v>0</v>
      </c>
      <c r="Y312" s="13">
        <f>(IF($K312="No",0,VLOOKUP(Y$3,LISTS!$M$2:$N$21,2,FALSE)*M312))*VLOOKUP($H312,LISTS!$G$2:$H$10,2,FALSE)</f>
        <v>0</v>
      </c>
      <c r="Z312" s="13">
        <f>(IF($K312="No",0,VLOOKUP(Z$3,LISTS!$M$2:$N$21,2,FALSE)*N312))*VLOOKUP($H312,LISTS!$G$2:$H$10,2,FALSE)</f>
        <v>0</v>
      </c>
      <c r="AA312" s="13">
        <f>(IF($K312="No",0,VLOOKUP(AA$3,LISTS!$M$2:$N$21,2,FALSE)*O312))*VLOOKUP($H312,LISTS!$G$2:$H$10,2,FALSE)</f>
        <v>0</v>
      </c>
      <c r="AB312" s="13">
        <f>(IF($K312="No",0,VLOOKUP(AB$3,LISTS!$M$2:$N$21,2,FALSE)*P312))*VLOOKUP($H312,LISTS!$G$2:$H$10,2,FALSE)</f>
        <v>0</v>
      </c>
      <c r="AC312" s="13">
        <f>(IF($K312="No",0,VLOOKUP(AC$3,LISTS!$M$2:$N$21,2,FALSE)*IF(Q312="YES",1,0)))*VLOOKUP($H312,LISTS!$G$2:$H$10,2,FALSE)</f>
        <v>0</v>
      </c>
      <c r="AD312" s="13">
        <f>(IF($K312="No",0,VLOOKUP(AD$3,LISTS!$M$2:$N$21,2,FALSE)*IF(R312="YES",1,0)))*VLOOKUP($H312,LISTS!$G$2:$H$10,2,FALSE)</f>
        <v>0</v>
      </c>
      <c r="AE312" s="13">
        <f>(IF($K312="No",0,VLOOKUP(AE$3,LISTS!$M$2:$N$21,2,FALSE)*IF(S312="YES",1,0)))*VLOOKUP($H312,LISTS!$G$2:$H$10,2,FALSE)</f>
        <v>0</v>
      </c>
      <c r="AF312" s="13">
        <f>(IF($K312="No",0,VLOOKUP(AF$3,LISTS!$M$2:$N$21,2,FALSE)*IF(T312="YES",1,0)))*VLOOKUP($H312,LISTS!$G$2:$H$10,2,FALSE)</f>
        <v>0</v>
      </c>
      <c r="AG312" s="13">
        <f>(IF($K312="No",0,VLOOKUP(AG$3,LISTS!$M$2:$N$21,2,FALSE)*IF(U312="YES",1,0)))*VLOOKUP($H312,LISTS!$G$2:$H$10,2,FALSE)</f>
        <v>0</v>
      </c>
      <c r="AH312" s="13">
        <f>(IF($K312="No",0,VLOOKUP(AH$3,LISTS!$M$2:$N$21,2,FALSE)*IF(V312="YES",1,0)))*VLOOKUP($H312,LISTS!$G$2:$H$10,2,FALSE)</f>
        <v>0</v>
      </c>
      <c r="AI312" s="29">
        <f t="shared" si="47"/>
        <v>0</v>
      </c>
    </row>
    <row r="313" spans="1:35" x14ac:dyDescent="0.25">
      <c r="A313" s="3">
        <f t="shared" si="44"/>
        <v>2023</v>
      </c>
      <c r="B313" s="11">
        <f t="shared" si="45"/>
        <v>11</v>
      </c>
      <c r="C313" s="11" t="str">
        <f>VLOOKUP($B313,'FIXTURES INPUT'!$A$4:$H$41,2,FALSE)</f>
        <v>WK11</v>
      </c>
      <c r="D313" s="13" t="str">
        <f>VLOOKUP($B313,'FIXTURES INPUT'!$A$4:$H$41,3,FALSE)</f>
        <v>Sun</v>
      </c>
      <c r="E313" s="14">
        <f>VLOOKUP($B313,'FIXTURES INPUT'!$A$4:$H$41,4,FALSE)</f>
        <v>45102</v>
      </c>
      <c r="F313" s="4" t="str">
        <f>VLOOKUP($B313,'FIXTURES INPUT'!$A$4:$H$41,6,FALSE)</f>
        <v>WSP</v>
      </c>
      <c r="G313" s="13" t="str">
        <f>VLOOKUP($B313,'FIXTURES INPUT'!$A$4:$H$41,7,FALSE)</f>
        <v>Away</v>
      </c>
      <c r="H313" s="13" t="str">
        <f>VLOOKUP($B313,'FIXTURES INPUT'!$A$4:$H$41,8,FALSE)</f>
        <v>Standard</v>
      </c>
      <c r="I313" s="13">
        <f t="shared" si="46"/>
        <v>20</v>
      </c>
      <c r="J313" s="5" t="str">
        <f>VLOOKUP($I313,LISTS!$A$2:$B$39,2,FALSE)</f>
        <v>Stuart Pacey</v>
      </c>
      <c r="K313" s="32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X313" s="13">
        <f>(IF($K313="No",0,VLOOKUP(X$3,LISTS!$M$2:$N$21,2,FALSE)*L313))*VLOOKUP($H313,LISTS!$G$2:$H$10,2,FALSE)</f>
        <v>0</v>
      </c>
      <c r="Y313" s="13">
        <f>(IF($K313="No",0,VLOOKUP(Y$3,LISTS!$M$2:$N$21,2,FALSE)*M313))*VLOOKUP($H313,LISTS!$G$2:$H$10,2,FALSE)</f>
        <v>0</v>
      </c>
      <c r="Z313" s="13">
        <f>(IF($K313="No",0,VLOOKUP(Z$3,LISTS!$M$2:$N$21,2,FALSE)*N313))*VLOOKUP($H313,LISTS!$G$2:$H$10,2,FALSE)</f>
        <v>0</v>
      </c>
      <c r="AA313" s="13">
        <f>(IF($K313="No",0,VLOOKUP(AA$3,LISTS!$M$2:$N$21,2,FALSE)*O313))*VLOOKUP($H313,LISTS!$G$2:$H$10,2,FALSE)</f>
        <v>0</v>
      </c>
      <c r="AB313" s="13">
        <f>(IF($K313="No",0,VLOOKUP(AB$3,LISTS!$M$2:$N$21,2,FALSE)*P313))*VLOOKUP($H313,LISTS!$G$2:$H$10,2,FALSE)</f>
        <v>0</v>
      </c>
      <c r="AC313" s="13">
        <f>(IF($K313="No",0,VLOOKUP(AC$3,LISTS!$M$2:$N$21,2,FALSE)*IF(Q313="YES",1,0)))*VLOOKUP($H313,LISTS!$G$2:$H$10,2,FALSE)</f>
        <v>0</v>
      </c>
      <c r="AD313" s="13">
        <f>(IF($K313="No",0,VLOOKUP(AD$3,LISTS!$M$2:$N$21,2,FALSE)*IF(R313="YES",1,0)))*VLOOKUP($H313,LISTS!$G$2:$H$10,2,FALSE)</f>
        <v>0</v>
      </c>
      <c r="AE313" s="13">
        <f>(IF($K313="No",0,VLOOKUP(AE$3,LISTS!$M$2:$N$21,2,FALSE)*IF(S313="YES",1,0)))*VLOOKUP($H313,LISTS!$G$2:$H$10,2,FALSE)</f>
        <v>0</v>
      </c>
      <c r="AF313" s="13">
        <f>(IF($K313="No",0,VLOOKUP(AF$3,LISTS!$M$2:$N$21,2,FALSE)*IF(T313="YES",1,0)))*VLOOKUP($H313,LISTS!$G$2:$H$10,2,FALSE)</f>
        <v>0</v>
      </c>
      <c r="AG313" s="13">
        <f>(IF($K313="No",0,VLOOKUP(AG$3,LISTS!$M$2:$N$21,2,FALSE)*IF(U313="YES",1,0)))*VLOOKUP($H313,LISTS!$G$2:$H$10,2,FALSE)</f>
        <v>0</v>
      </c>
      <c r="AH313" s="13">
        <f>(IF($K313="No",0,VLOOKUP(AH$3,LISTS!$M$2:$N$21,2,FALSE)*IF(V313="YES",1,0)))*VLOOKUP($H313,LISTS!$G$2:$H$10,2,FALSE)</f>
        <v>0</v>
      </c>
      <c r="AI313" s="29">
        <f t="shared" si="47"/>
        <v>0</v>
      </c>
    </row>
    <row r="314" spans="1:35" x14ac:dyDescent="0.25">
      <c r="A314" s="3">
        <f t="shared" si="44"/>
        <v>2023</v>
      </c>
      <c r="B314" s="11">
        <f t="shared" si="45"/>
        <v>11</v>
      </c>
      <c r="C314" s="11" t="str">
        <f>VLOOKUP($B314,'FIXTURES INPUT'!$A$4:$H$41,2,FALSE)</f>
        <v>WK11</v>
      </c>
      <c r="D314" s="13" t="str">
        <f>VLOOKUP($B314,'FIXTURES INPUT'!$A$4:$H$41,3,FALSE)</f>
        <v>Sun</v>
      </c>
      <c r="E314" s="14">
        <f>VLOOKUP($B314,'FIXTURES INPUT'!$A$4:$H$41,4,FALSE)</f>
        <v>45102</v>
      </c>
      <c r="F314" s="4" t="str">
        <f>VLOOKUP($B314,'FIXTURES INPUT'!$A$4:$H$41,6,FALSE)</f>
        <v>WSP</v>
      </c>
      <c r="G314" s="13" t="str">
        <f>VLOOKUP($B314,'FIXTURES INPUT'!$A$4:$H$41,7,FALSE)</f>
        <v>Away</v>
      </c>
      <c r="H314" s="13" t="str">
        <f>VLOOKUP($B314,'FIXTURES INPUT'!$A$4:$H$41,8,FALSE)</f>
        <v>Standard</v>
      </c>
      <c r="I314" s="13">
        <f t="shared" si="46"/>
        <v>21</v>
      </c>
      <c r="J314" s="4" t="str">
        <f>VLOOKUP($I314,LISTS!$A$2:$B$39,2,FALSE)</f>
        <v>Additional 3</v>
      </c>
      <c r="K314" s="32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X314" s="13">
        <f>(IF($K314="No",0,VLOOKUP(X$3,LISTS!$M$2:$N$21,2,FALSE)*L314))*VLOOKUP($H314,LISTS!$G$2:$H$10,2,FALSE)</f>
        <v>0</v>
      </c>
      <c r="Y314" s="13">
        <f>(IF($K314="No",0,VLOOKUP(Y$3,LISTS!$M$2:$N$21,2,FALSE)*M314))*VLOOKUP($H314,LISTS!$G$2:$H$10,2,FALSE)</f>
        <v>0</v>
      </c>
      <c r="Z314" s="13">
        <f>(IF($K314="No",0,VLOOKUP(Z$3,LISTS!$M$2:$N$21,2,FALSE)*N314))*VLOOKUP($H314,LISTS!$G$2:$H$10,2,FALSE)</f>
        <v>0</v>
      </c>
      <c r="AA314" s="13">
        <f>(IF($K314="No",0,VLOOKUP(AA$3,LISTS!$M$2:$N$21,2,FALSE)*O314))*VLOOKUP($H314,LISTS!$G$2:$H$10,2,FALSE)</f>
        <v>0</v>
      </c>
      <c r="AB314" s="13">
        <f>(IF($K314="No",0,VLOOKUP(AB$3,LISTS!$M$2:$N$21,2,FALSE)*P314))*VLOOKUP($H314,LISTS!$G$2:$H$10,2,FALSE)</f>
        <v>0</v>
      </c>
      <c r="AC314" s="13">
        <f>(IF($K314="No",0,VLOOKUP(AC$3,LISTS!$M$2:$N$21,2,FALSE)*IF(Q314="YES",1,0)))*VLOOKUP($H314,LISTS!$G$2:$H$10,2,FALSE)</f>
        <v>0</v>
      </c>
      <c r="AD314" s="13">
        <f>(IF($K314="No",0,VLOOKUP(AD$3,LISTS!$M$2:$N$21,2,FALSE)*IF(R314="YES",1,0)))*VLOOKUP($H314,LISTS!$G$2:$H$10,2,FALSE)</f>
        <v>0</v>
      </c>
      <c r="AE314" s="13">
        <f>(IF($K314="No",0,VLOOKUP(AE$3,LISTS!$M$2:$N$21,2,FALSE)*IF(S314="YES",1,0)))*VLOOKUP($H314,LISTS!$G$2:$H$10,2,FALSE)</f>
        <v>0</v>
      </c>
      <c r="AF314" s="13">
        <f>(IF($K314="No",0,VLOOKUP(AF$3,LISTS!$M$2:$N$21,2,FALSE)*IF(T314="YES",1,0)))*VLOOKUP($H314,LISTS!$G$2:$H$10,2,FALSE)</f>
        <v>0</v>
      </c>
      <c r="AG314" s="13">
        <f>(IF($K314="No",0,VLOOKUP(AG$3,LISTS!$M$2:$N$21,2,FALSE)*IF(U314="YES",1,0)))*VLOOKUP($H314,LISTS!$G$2:$H$10,2,FALSE)</f>
        <v>0</v>
      </c>
      <c r="AH314" s="13">
        <f>(IF($K314="No",0,VLOOKUP(AH$3,LISTS!$M$2:$N$21,2,FALSE)*IF(V314="YES",1,0)))*VLOOKUP($H314,LISTS!$G$2:$H$10,2,FALSE)</f>
        <v>0</v>
      </c>
      <c r="AI314" s="29">
        <f t="shared" si="47"/>
        <v>0</v>
      </c>
    </row>
    <row r="315" spans="1:35" x14ac:dyDescent="0.25">
      <c r="A315" s="3">
        <f t="shared" si="44"/>
        <v>2023</v>
      </c>
      <c r="B315" s="11">
        <f t="shared" si="45"/>
        <v>11</v>
      </c>
      <c r="C315" s="11" t="str">
        <f>VLOOKUP($B315,'FIXTURES INPUT'!$A$4:$H$41,2,FALSE)</f>
        <v>WK11</v>
      </c>
      <c r="D315" s="13" t="str">
        <f>VLOOKUP($B315,'FIXTURES INPUT'!$A$4:$H$41,3,FALSE)</f>
        <v>Sun</v>
      </c>
      <c r="E315" s="14">
        <f>VLOOKUP($B315,'FIXTURES INPUT'!$A$4:$H$41,4,FALSE)</f>
        <v>45102</v>
      </c>
      <c r="F315" s="4" t="str">
        <f>VLOOKUP($B315,'FIXTURES INPUT'!$A$4:$H$41,6,FALSE)</f>
        <v>WSP</v>
      </c>
      <c r="G315" s="13" t="str">
        <f>VLOOKUP($B315,'FIXTURES INPUT'!$A$4:$H$41,7,FALSE)</f>
        <v>Away</v>
      </c>
      <c r="H315" s="13" t="str">
        <f>VLOOKUP($B315,'FIXTURES INPUT'!$A$4:$H$41,8,FALSE)</f>
        <v>Standard</v>
      </c>
      <c r="I315" s="13">
        <f t="shared" si="46"/>
        <v>22</v>
      </c>
      <c r="J315" s="4" t="str">
        <f>VLOOKUP($I315,LISTS!$A$2:$B$39,2,FALSE)</f>
        <v>Additional 4</v>
      </c>
      <c r="K315" s="32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X315" s="13">
        <f>(IF($K315="No",0,VLOOKUP(X$3,LISTS!$M$2:$N$21,2,FALSE)*L315))*VLOOKUP($H315,LISTS!$G$2:$H$10,2,FALSE)</f>
        <v>0</v>
      </c>
      <c r="Y315" s="13">
        <f>(IF($K315="No",0,VLOOKUP(Y$3,LISTS!$M$2:$N$21,2,FALSE)*M315))*VLOOKUP($H315,LISTS!$G$2:$H$10,2,FALSE)</f>
        <v>0</v>
      </c>
      <c r="Z315" s="13">
        <f>(IF($K315="No",0,VLOOKUP(Z$3,LISTS!$M$2:$N$21,2,FALSE)*N315))*VLOOKUP($H315,LISTS!$G$2:$H$10,2,FALSE)</f>
        <v>0</v>
      </c>
      <c r="AA315" s="13">
        <f>(IF($K315="No",0,VLOOKUP(AA$3,LISTS!$M$2:$N$21,2,FALSE)*O315))*VLOOKUP($H315,LISTS!$G$2:$H$10,2,FALSE)</f>
        <v>0</v>
      </c>
      <c r="AB315" s="13">
        <f>(IF($K315="No",0,VLOOKUP(AB$3,LISTS!$M$2:$N$21,2,FALSE)*P315))*VLOOKUP($H315,LISTS!$G$2:$H$10,2,FALSE)</f>
        <v>0</v>
      </c>
      <c r="AC315" s="13">
        <f>(IF($K315="No",0,VLOOKUP(AC$3,LISTS!$M$2:$N$21,2,FALSE)*IF(Q315="YES",1,0)))*VLOOKUP($H315,LISTS!$G$2:$H$10,2,FALSE)</f>
        <v>0</v>
      </c>
      <c r="AD315" s="13">
        <f>(IF($K315="No",0,VLOOKUP(AD$3,LISTS!$M$2:$N$21,2,FALSE)*IF(R315="YES",1,0)))*VLOOKUP($H315,LISTS!$G$2:$H$10,2,FALSE)</f>
        <v>0</v>
      </c>
      <c r="AE315" s="13">
        <f>(IF($K315="No",0,VLOOKUP(AE$3,LISTS!$M$2:$N$21,2,FALSE)*IF(S315="YES",1,0)))*VLOOKUP($H315,LISTS!$G$2:$H$10,2,FALSE)</f>
        <v>0</v>
      </c>
      <c r="AF315" s="13">
        <f>(IF($K315="No",0,VLOOKUP(AF$3,LISTS!$M$2:$N$21,2,FALSE)*IF(T315="YES",1,0)))*VLOOKUP($H315,LISTS!$G$2:$H$10,2,FALSE)</f>
        <v>0</v>
      </c>
      <c r="AG315" s="13">
        <f>(IF($K315="No",0,VLOOKUP(AG$3,LISTS!$M$2:$N$21,2,FALSE)*IF(U315="YES",1,0)))*VLOOKUP($H315,LISTS!$G$2:$H$10,2,FALSE)</f>
        <v>0</v>
      </c>
      <c r="AH315" s="13">
        <f>(IF($K315="No",0,VLOOKUP(AH$3,LISTS!$M$2:$N$21,2,FALSE)*IF(V315="YES",1,0)))*VLOOKUP($H315,LISTS!$G$2:$H$10,2,FALSE)</f>
        <v>0</v>
      </c>
      <c r="AI315" s="29">
        <f t="shared" si="47"/>
        <v>0</v>
      </c>
    </row>
    <row r="316" spans="1:35" x14ac:dyDescent="0.25">
      <c r="A316" s="3">
        <f t="shared" si="44"/>
        <v>2023</v>
      </c>
      <c r="B316" s="11">
        <f t="shared" si="45"/>
        <v>11</v>
      </c>
      <c r="C316" s="11" t="str">
        <f>VLOOKUP($B316,'FIXTURES INPUT'!$A$4:$H$41,2,FALSE)</f>
        <v>WK11</v>
      </c>
      <c r="D316" s="13" t="str">
        <f>VLOOKUP($B316,'FIXTURES INPUT'!$A$4:$H$41,3,FALSE)</f>
        <v>Sun</v>
      </c>
      <c r="E316" s="14">
        <f>VLOOKUP($B316,'FIXTURES INPUT'!$A$4:$H$41,4,FALSE)</f>
        <v>45102</v>
      </c>
      <c r="F316" s="4" t="str">
        <f>VLOOKUP($B316,'FIXTURES INPUT'!$A$4:$H$41,6,FALSE)</f>
        <v>WSP</v>
      </c>
      <c r="G316" s="13" t="str">
        <f>VLOOKUP($B316,'FIXTURES INPUT'!$A$4:$H$41,7,FALSE)</f>
        <v>Away</v>
      </c>
      <c r="H316" s="13" t="str">
        <f>VLOOKUP($B316,'FIXTURES INPUT'!$A$4:$H$41,8,FALSE)</f>
        <v>Standard</v>
      </c>
      <c r="I316" s="13">
        <f t="shared" si="46"/>
        <v>23</v>
      </c>
      <c r="J316" s="4" t="str">
        <f>VLOOKUP($I316,LISTS!$A$2:$B$39,2,FALSE)</f>
        <v>Additional 5</v>
      </c>
      <c r="K316" s="32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X316" s="13">
        <f>(IF($K316="No",0,VLOOKUP(X$3,LISTS!$M$2:$N$21,2,FALSE)*L316))*VLOOKUP($H316,LISTS!$G$2:$H$10,2,FALSE)</f>
        <v>0</v>
      </c>
      <c r="Y316" s="13">
        <f>(IF($K316="No",0,VLOOKUP(Y$3,LISTS!$M$2:$N$21,2,FALSE)*M316))*VLOOKUP($H316,LISTS!$G$2:$H$10,2,FALSE)</f>
        <v>0</v>
      </c>
      <c r="Z316" s="13">
        <f>(IF($K316="No",0,VLOOKUP(Z$3,LISTS!$M$2:$N$21,2,FALSE)*N316))*VLOOKUP($H316,LISTS!$G$2:$H$10,2,FALSE)</f>
        <v>0</v>
      </c>
      <c r="AA316" s="13">
        <f>(IF($K316="No",0,VLOOKUP(AA$3,LISTS!$M$2:$N$21,2,FALSE)*O316))*VLOOKUP($H316,LISTS!$G$2:$H$10,2,FALSE)</f>
        <v>0</v>
      </c>
      <c r="AB316" s="13">
        <f>(IF($K316="No",0,VLOOKUP(AB$3,LISTS!$M$2:$N$21,2,FALSE)*P316))*VLOOKUP($H316,LISTS!$G$2:$H$10,2,FALSE)</f>
        <v>0</v>
      </c>
      <c r="AC316" s="13">
        <f>(IF($K316="No",0,VLOOKUP(AC$3,LISTS!$M$2:$N$21,2,FALSE)*IF(Q316="YES",1,0)))*VLOOKUP($H316,LISTS!$G$2:$H$10,2,FALSE)</f>
        <v>0</v>
      </c>
      <c r="AD316" s="13">
        <f>(IF($K316="No",0,VLOOKUP(AD$3,LISTS!$M$2:$N$21,2,FALSE)*IF(R316="YES",1,0)))*VLOOKUP($H316,LISTS!$G$2:$H$10,2,FALSE)</f>
        <v>0</v>
      </c>
      <c r="AE316" s="13">
        <f>(IF($K316="No",0,VLOOKUP(AE$3,LISTS!$M$2:$N$21,2,FALSE)*IF(S316="YES",1,0)))*VLOOKUP($H316,LISTS!$G$2:$H$10,2,FALSE)</f>
        <v>0</v>
      </c>
      <c r="AF316" s="13">
        <f>(IF($K316="No",0,VLOOKUP(AF$3,LISTS!$M$2:$N$21,2,FALSE)*IF(T316="YES",1,0)))*VLOOKUP($H316,LISTS!$G$2:$H$10,2,FALSE)</f>
        <v>0</v>
      </c>
      <c r="AG316" s="13">
        <f>(IF($K316="No",0,VLOOKUP(AG$3,LISTS!$M$2:$N$21,2,FALSE)*IF(U316="YES",1,0)))*VLOOKUP($H316,LISTS!$G$2:$H$10,2,FALSE)</f>
        <v>0</v>
      </c>
      <c r="AH316" s="13">
        <f>(IF($K316="No",0,VLOOKUP(AH$3,LISTS!$M$2:$N$21,2,FALSE)*IF(V316="YES",1,0)))*VLOOKUP($H316,LISTS!$G$2:$H$10,2,FALSE)</f>
        <v>0</v>
      </c>
      <c r="AI316" s="29">
        <f t="shared" si="47"/>
        <v>0</v>
      </c>
    </row>
    <row r="317" spans="1:35" x14ac:dyDescent="0.25">
      <c r="A317" s="3">
        <f t="shared" si="44"/>
        <v>2023</v>
      </c>
      <c r="B317" s="11">
        <f t="shared" si="45"/>
        <v>11</v>
      </c>
      <c r="C317" s="11" t="str">
        <f>VLOOKUP($B317,'FIXTURES INPUT'!$A$4:$H$41,2,FALSE)</f>
        <v>WK11</v>
      </c>
      <c r="D317" s="13" t="str">
        <f>VLOOKUP($B317,'FIXTURES INPUT'!$A$4:$H$41,3,FALSE)</f>
        <v>Sun</v>
      </c>
      <c r="E317" s="14">
        <f>VLOOKUP($B317,'FIXTURES INPUT'!$A$4:$H$41,4,FALSE)</f>
        <v>45102</v>
      </c>
      <c r="F317" s="4" t="str">
        <f>VLOOKUP($B317,'FIXTURES INPUT'!$A$4:$H$41,6,FALSE)</f>
        <v>WSP</v>
      </c>
      <c r="G317" s="13" t="str">
        <f>VLOOKUP($B317,'FIXTURES INPUT'!$A$4:$H$41,7,FALSE)</f>
        <v>Away</v>
      </c>
      <c r="H317" s="13" t="str">
        <f>VLOOKUP($B317,'FIXTURES INPUT'!$A$4:$H$41,8,FALSE)</f>
        <v>Standard</v>
      </c>
      <c r="I317" s="13">
        <f t="shared" si="46"/>
        <v>24</v>
      </c>
      <c r="J317" s="4" t="str">
        <f>VLOOKUP($I317,LISTS!$A$2:$B$39,2,FALSE)</f>
        <v>Additional 6</v>
      </c>
      <c r="K317" s="32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X317" s="13">
        <f>(IF($K317="No",0,VLOOKUP(X$3,LISTS!$M$2:$N$21,2,FALSE)*L317))*VLOOKUP($H317,LISTS!$G$2:$H$10,2,FALSE)</f>
        <v>0</v>
      </c>
      <c r="Y317" s="13">
        <f>(IF($K317="No",0,VLOOKUP(Y$3,LISTS!$M$2:$N$21,2,FALSE)*M317))*VLOOKUP($H317,LISTS!$G$2:$H$10,2,FALSE)</f>
        <v>0</v>
      </c>
      <c r="Z317" s="13">
        <f>(IF($K317="No",0,VLOOKUP(Z$3,LISTS!$M$2:$N$21,2,FALSE)*N317))*VLOOKUP($H317,LISTS!$G$2:$H$10,2,FALSE)</f>
        <v>0</v>
      </c>
      <c r="AA317" s="13">
        <f>(IF($K317="No",0,VLOOKUP(AA$3,LISTS!$M$2:$N$21,2,FALSE)*O317))*VLOOKUP($H317,LISTS!$G$2:$H$10,2,FALSE)</f>
        <v>0</v>
      </c>
      <c r="AB317" s="13">
        <f>(IF($K317="No",0,VLOOKUP(AB$3,LISTS!$M$2:$N$21,2,FALSE)*P317))*VLOOKUP($H317,LISTS!$G$2:$H$10,2,FALSE)</f>
        <v>0</v>
      </c>
      <c r="AC317" s="13">
        <f>(IF($K317="No",0,VLOOKUP(AC$3,LISTS!$M$2:$N$21,2,FALSE)*IF(Q317="YES",1,0)))*VLOOKUP($H317,LISTS!$G$2:$H$10,2,FALSE)</f>
        <v>0</v>
      </c>
      <c r="AD317" s="13">
        <f>(IF($K317="No",0,VLOOKUP(AD$3,LISTS!$M$2:$N$21,2,FALSE)*IF(R317="YES",1,0)))*VLOOKUP($H317,LISTS!$G$2:$H$10,2,FALSE)</f>
        <v>0</v>
      </c>
      <c r="AE317" s="13">
        <f>(IF($K317="No",0,VLOOKUP(AE$3,LISTS!$M$2:$N$21,2,FALSE)*IF(S317="YES",1,0)))*VLOOKUP($H317,LISTS!$G$2:$H$10,2,FALSE)</f>
        <v>0</v>
      </c>
      <c r="AF317" s="13">
        <f>(IF($K317="No",0,VLOOKUP(AF$3,LISTS!$M$2:$N$21,2,FALSE)*IF(T317="YES",1,0)))*VLOOKUP($H317,LISTS!$G$2:$H$10,2,FALSE)</f>
        <v>0</v>
      </c>
      <c r="AG317" s="13">
        <f>(IF($K317="No",0,VLOOKUP(AG$3,LISTS!$M$2:$N$21,2,FALSE)*IF(U317="YES",1,0)))*VLOOKUP($H317,LISTS!$G$2:$H$10,2,FALSE)</f>
        <v>0</v>
      </c>
      <c r="AH317" s="13">
        <f>(IF($K317="No",0,VLOOKUP(AH$3,LISTS!$M$2:$N$21,2,FALSE)*IF(V317="YES",1,0)))*VLOOKUP($H317,LISTS!$G$2:$H$10,2,FALSE)</f>
        <v>0</v>
      </c>
      <c r="AI317" s="29">
        <f t="shared" si="47"/>
        <v>0</v>
      </c>
    </row>
    <row r="318" spans="1:35" x14ac:dyDescent="0.25">
      <c r="A318" s="3">
        <f t="shared" si="44"/>
        <v>2023</v>
      </c>
      <c r="B318" s="11">
        <f t="shared" si="45"/>
        <v>11</v>
      </c>
      <c r="C318" s="11" t="str">
        <f>VLOOKUP($B318,'FIXTURES INPUT'!$A$4:$H$41,2,FALSE)</f>
        <v>WK11</v>
      </c>
      <c r="D318" s="13" t="str">
        <f>VLOOKUP($B318,'FIXTURES INPUT'!$A$4:$H$41,3,FALSE)</f>
        <v>Sun</v>
      </c>
      <c r="E318" s="14">
        <f>VLOOKUP($B318,'FIXTURES INPUT'!$A$4:$H$41,4,FALSE)</f>
        <v>45102</v>
      </c>
      <c r="F318" s="4" t="str">
        <f>VLOOKUP($B318,'FIXTURES INPUT'!$A$4:$H$41,6,FALSE)</f>
        <v>WSP</v>
      </c>
      <c r="G318" s="13" t="str">
        <f>VLOOKUP($B318,'FIXTURES INPUT'!$A$4:$H$41,7,FALSE)</f>
        <v>Away</v>
      </c>
      <c r="H318" s="13" t="str">
        <f>VLOOKUP($B318,'FIXTURES INPUT'!$A$4:$H$41,8,FALSE)</f>
        <v>Standard</v>
      </c>
      <c r="I318" s="13">
        <f t="shared" si="46"/>
        <v>25</v>
      </c>
      <c r="J318" s="4" t="str">
        <f>VLOOKUP($I318,LISTS!$A$2:$B$39,2,FALSE)</f>
        <v>Additional 7</v>
      </c>
      <c r="K318" s="32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X318" s="13">
        <f>(IF($K318="No",0,VLOOKUP(X$3,LISTS!$M$2:$N$21,2,FALSE)*L318))*VLOOKUP($H318,LISTS!$G$2:$H$10,2,FALSE)</f>
        <v>0</v>
      </c>
      <c r="Y318" s="13">
        <f>(IF($K318="No",0,VLOOKUP(Y$3,LISTS!$M$2:$N$21,2,FALSE)*M318))*VLOOKUP($H318,LISTS!$G$2:$H$10,2,FALSE)</f>
        <v>0</v>
      </c>
      <c r="Z318" s="13">
        <f>(IF($K318="No",0,VLOOKUP(Z$3,LISTS!$M$2:$N$21,2,FALSE)*N318))*VLOOKUP($H318,LISTS!$G$2:$H$10,2,FALSE)</f>
        <v>0</v>
      </c>
      <c r="AA318" s="13">
        <f>(IF($K318="No",0,VLOOKUP(AA$3,LISTS!$M$2:$N$21,2,FALSE)*O318))*VLOOKUP($H318,LISTS!$G$2:$H$10,2,FALSE)</f>
        <v>0</v>
      </c>
      <c r="AB318" s="13">
        <f>(IF($K318="No",0,VLOOKUP(AB$3,LISTS!$M$2:$N$21,2,FALSE)*P318))*VLOOKUP($H318,LISTS!$G$2:$H$10,2,FALSE)</f>
        <v>0</v>
      </c>
      <c r="AC318" s="13">
        <f>(IF($K318="No",0,VLOOKUP(AC$3,LISTS!$M$2:$N$21,2,FALSE)*IF(Q318="YES",1,0)))*VLOOKUP($H318,LISTS!$G$2:$H$10,2,FALSE)</f>
        <v>0</v>
      </c>
      <c r="AD318" s="13">
        <f>(IF($K318="No",0,VLOOKUP(AD$3,LISTS!$M$2:$N$21,2,FALSE)*IF(R318="YES",1,0)))*VLOOKUP($H318,LISTS!$G$2:$H$10,2,FALSE)</f>
        <v>0</v>
      </c>
      <c r="AE318" s="13">
        <f>(IF($K318="No",0,VLOOKUP(AE$3,LISTS!$M$2:$N$21,2,FALSE)*IF(S318="YES",1,0)))*VLOOKUP($H318,LISTS!$G$2:$H$10,2,FALSE)</f>
        <v>0</v>
      </c>
      <c r="AF318" s="13">
        <f>(IF($K318="No",0,VLOOKUP(AF$3,LISTS!$M$2:$N$21,2,FALSE)*IF(T318="YES",1,0)))*VLOOKUP($H318,LISTS!$G$2:$H$10,2,FALSE)</f>
        <v>0</v>
      </c>
      <c r="AG318" s="13">
        <f>(IF($K318="No",0,VLOOKUP(AG$3,LISTS!$M$2:$N$21,2,FALSE)*IF(U318="YES",1,0)))*VLOOKUP($H318,LISTS!$G$2:$H$10,2,FALSE)</f>
        <v>0</v>
      </c>
      <c r="AH318" s="13">
        <f>(IF($K318="No",0,VLOOKUP(AH$3,LISTS!$M$2:$N$21,2,FALSE)*IF(V318="YES",1,0)))*VLOOKUP($H318,LISTS!$G$2:$H$10,2,FALSE)</f>
        <v>0</v>
      </c>
      <c r="AI318" s="29">
        <f t="shared" si="47"/>
        <v>0</v>
      </c>
    </row>
    <row r="319" spans="1:35" x14ac:dyDescent="0.25">
      <c r="A319" s="3">
        <f t="shared" ref="A319:A380" si="56">$A$4</f>
        <v>2023</v>
      </c>
      <c r="B319" s="11">
        <f t="shared" ref="B319:B380" si="57">B318</f>
        <v>11</v>
      </c>
      <c r="C319" s="11" t="str">
        <f>VLOOKUP($B319,'FIXTURES INPUT'!$A$4:$H$41,2,FALSE)</f>
        <v>WK11</v>
      </c>
      <c r="D319" s="13" t="str">
        <f>VLOOKUP($B319,'FIXTURES INPUT'!$A$4:$H$41,3,FALSE)</f>
        <v>Sun</v>
      </c>
      <c r="E319" s="14">
        <f>VLOOKUP($B319,'FIXTURES INPUT'!$A$4:$H$41,4,FALSE)</f>
        <v>45102</v>
      </c>
      <c r="F319" s="4" t="str">
        <f>VLOOKUP($B319,'FIXTURES INPUT'!$A$4:$H$41,6,FALSE)</f>
        <v>WSP</v>
      </c>
      <c r="G319" s="13" t="str">
        <f>VLOOKUP($B319,'FIXTURES INPUT'!$A$4:$H$41,7,FALSE)</f>
        <v>Away</v>
      </c>
      <c r="H319" s="13" t="str">
        <f>VLOOKUP($B319,'FIXTURES INPUT'!$A$4:$H$41,8,FALSE)</f>
        <v>Standard</v>
      </c>
      <c r="I319" s="13">
        <f t="shared" si="46"/>
        <v>26</v>
      </c>
      <c r="J319" s="4" t="str">
        <f>VLOOKUP($I319,LISTS!$A$2:$B$39,2,FALSE)</f>
        <v>Additional 8</v>
      </c>
      <c r="K319" s="32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X319" s="13">
        <f>(IF($K319="No",0,VLOOKUP(X$3,LISTS!$M$2:$N$21,2,FALSE)*L319))*VLOOKUP($H319,LISTS!$G$2:$H$10,2,FALSE)</f>
        <v>0</v>
      </c>
      <c r="Y319" s="13">
        <f>(IF($K319="No",0,VLOOKUP(Y$3,LISTS!$M$2:$N$21,2,FALSE)*M319))*VLOOKUP($H319,LISTS!$G$2:$H$10,2,FALSE)</f>
        <v>0</v>
      </c>
      <c r="Z319" s="13">
        <f>(IF($K319="No",0,VLOOKUP(Z$3,LISTS!$M$2:$N$21,2,FALSE)*N319))*VLOOKUP($H319,LISTS!$G$2:$H$10,2,FALSE)</f>
        <v>0</v>
      </c>
      <c r="AA319" s="13">
        <f>(IF($K319="No",0,VLOOKUP(AA$3,LISTS!$M$2:$N$21,2,FALSE)*O319))*VLOOKUP($H319,LISTS!$G$2:$H$10,2,FALSE)</f>
        <v>0</v>
      </c>
      <c r="AB319" s="13">
        <f>(IF($K319="No",0,VLOOKUP(AB$3,LISTS!$M$2:$N$21,2,FALSE)*P319))*VLOOKUP($H319,LISTS!$G$2:$H$10,2,FALSE)</f>
        <v>0</v>
      </c>
      <c r="AC319" s="13">
        <f>(IF($K319="No",0,VLOOKUP(AC$3,LISTS!$M$2:$N$21,2,FALSE)*IF(Q319="YES",1,0)))*VLOOKUP($H319,LISTS!$G$2:$H$10,2,FALSE)</f>
        <v>0</v>
      </c>
      <c r="AD319" s="13">
        <f>(IF($K319="No",0,VLOOKUP(AD$3,LISTS!$M$2:$N$21,2,FALSE)*IF(R319="YES",1,0)))*VLOOKUP($H319,LISTS!$G$2:$H$10,2,FALSE)</f>
        <v>0</v>
      </c>
      <c r="AE319" s="13">
        <f>(IF($K319="No",0,VLOOKUP(AE$3,LISTS!$M$2:$N$21,2,FALSE)*IF(S319="YES",1,0)))*VLOOKUP($H319,LISTS!$G$2:$H$10,2,FALSE)</f>
        <v>0</v>
      </c>
      <c r="AF319" s="13">
        <f>(IF($K319="No",0,VLOOKUP(AF$3,LISTS!$M$2:$N$21,2,FALSE)*IF(T319="YES",1,0)))*VLOOKUP($H319,LISTS!$G$2:$H$10,2,FALSE)</f>
        <v>0</v>
      </c>
      <c r="AG319" s="13">
        <f>(IF($K319="No",0,VLOOKUP(AG$3,LISTS!$M$2:$N$21,2,FALSE)*IF(U319="YES",1,0)))*VLOOKUP($H319,LISTS!$G$2:$H$10,2,FALSE)</f>
        <v>0</v>
      </c>
      <c r="AH319" s="13">
        <f>(IF($K319="No",0,VLOOKUP(AH$3,LISTS!$M$2:$N$21,2,FALSE)*IF(V319="YES",1,0)))*VLOOKUP($H319,LISTS!$G$2:$H$10,2,FALSE)</f>
        <v>0</v>
      </c>
      <c r="AI319" s="29">
        <f t="shared" si="47"/>
        <v>0</v>
      </c>
    </row>
    <row r="320" spans="1:35" x14ac:dyDescent="0.25">
      <c r="A320" s="3">
        <f t="shared" si="56"/>
        <v>2023</v>
      </c>
      <c r="B320" s="11">
        <f t="shared" si="57"/>
        <v>11</v>
      </c>
      <c r="C320" s="11" t="str">
        <f>VLOOKUP($B320,'FIXTURES INPUT'!$A$4:$H$41,2,FALSE)</f>
        <v>WK11</v>
      </c>
      <c r="D320" s="13" t="str">
        <f>VLOOKUP($B320,'FIXTURES INPUT'!$A$4:$H$41,3,FALSE)</f>
        <v>Sun</v>
      </c>
      <c r="E320" s="14">
        <f>VLOOKUP($B320,'FIXTURES INPUT'!$A$4:$H$41,4,FALSE)</f>
        <v>45102</v>
      </c>
      <c r="F320" s="4" t="str">
        <f>VLOOKUP($B320,'FIXTURES INPUT'!$A$4:$H$41,6,FALSE)</f>
        <v>WSP</v>
      </c>
      <c r="G320" s="13" t="str">
        <f>VLOOKUP($B320,'FIXTURES INPUT'!$A$4:$H$41,7,FALSE)</f>
        <v>Away</v>
      </c>
      <c r="H320" s="13" t="str">
        <f>VLOOKUP($B320,'FIXTURES INPUT'!$A$4:$H$41,8,FALSE)</f>
        <v>Standard</v>
      </c>
      <c r="I320" s="13">
        <f t="shared" si="46"/>
        <v>27</v>
      </c>
      <c r="J320" s="4" t="str">
        <f>VLOOKUP($I320,LISTS!$A$2:$B$39,2,FALSE)</f>
        <v>Additional 9</v>
      </c>
      <c r="K320" s="32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X320" s="13">
        <f>(IF($K320="No",0,VLOOKUP(X$3,LISTS!$M$2:$N$21,2,FALSE)*L320))*VLOOKUP($H320,LISTS!$G$2:$H$10,2,FALSE)</f>
        <v>0</v>
      </c>
      <c r="Y320" s="13">
        <f>(IF($K320="No",0,VLOOKUP(Y$3,LISTS!$M$2:$N$21,2,FALSE)*M320))*VLOOKUP($H320,LISTS!$G$2:$H$10,2,FALSE)</f>
        <v>0</v>
      </c>
      <c r="Z320" s="13">
        <f>(IF($K320="No",0,VLOOKUP(Z$3,LISTS!$M$2:$N$21,2,FALSE)*N320))*VLOOKUP($H320,LISTS!$G$2:$H$10,2,FALSE)</f>
        <v>0</v>
      </c>
      <c r="AA320" s="13">
        <f>(IF($K320="No",0,VLOOKUP(AA$3,LISTS!$M$2:$N$21,2,FALSE)*O320))*VLOOKUP($H320,LISTS!$G$2:$H$10,2,FALSE)</f>
        <v>0</v>
      </c>
      <c r="AB320" s="13">
        <f>(IF($K320="No",0,VLOOKUP(AB$3,LISTS!$M$2:$N$21,2,FALSE)*P320))*VLOOKUP($H320,LISTS!$G$2:$H$10,2,FALSE)</f>
        <v>0</v>
      </c>
      <c r="AC320" s="13">
        <f>(IF($K320="No",0,VLOOKUP(AC$3,LISTS!$M$2:$N$21,2,FALSE)*IF(Q320="YES",1,0)))*VLOOKUP($H320,LISTS!$G$2:$H$10,2,FALSE)</f>
        <v>0</v>
      </c>
      <c r="AD320" s="13">
        <f>(IF($K320="No",0,VLOOKUP(AD$3,LISTS!$M$2:$N$21,2,FALSE)*IF(R320="YES",1,0)))*VLOOKUP($H320,LISTS!$G$2:$H$10,2,FALSE)</f>
        <v>0</v>
      </c>
      <c r="AE320" s="13">
        <f>(IF($K320="No",0,VLOOKUP(AE$3,LISTS!$M$2:$N$21,2,FALSE)*IF(S320="YES",1,0)))*VLOOKUP($H320,LISTS!$G$2:$H$10,2,FALSE)</f>
        <v>0</v>
      </c>
      <c r="AF320" s="13">
        <f>(IF($K320="No",0,VLOOKUP(AF$3,LISTS!$M$2:$N$21,2,FALSE)*IF(T320="YES",1,0)))*VLOOKUP($H320,LISTS!$G$2:$H$10,2,FALSE)</f>
        <v>0</v>
      </c>
      <c r="AG320" s="13">
        <f>(IF($K320="No",0,VLOOKUP(AG$3,LISTS!$M$2:$N$21,2,FALSE)*IF(U320="YES",1,0)))*VLOOKUP($H320,LISTS!$G$2:$H$10,2,FALSE)</f>
        <v>0</v>
      </c>
      <c r="AH320" s="13">
        <f>(IF($K320="No",0,VLOOKUP(AH$3,LISTS!$M$2:$N$21,2,FALSE)*IF(V320="YES",1,0)))*VLOOKUP($H320,LISTS!$G$2:$H$10,2,FALSE)</f>
        <v>0</v>
      </c>
      <c r="AI320" s="29">
        <f t="shared" si="47"/>
        <v>0</v>
      </c>
    </row>
    <row r="321" spans="1:35" x14ac:dyDescent="0.25">
      <c r="A321" s="3">
        <f t="shared" si="56"/>
        <v>2023</v>
      </c>
      <c r="B321" s="11">
        <f t="shared" si="57"/>
        <v>11</v>
      </c>
      <c r="C321" s="11" t="str">
        <f>VLOOKUP($B321,'FIXTURES INPUT'!$A$4:$H$41,2,FALSE)</f>
        <v>WK11</v>
      </c>
      <c r="D321" s="13" t="str">
        <f>VLOOKUP($B321,'FIXTURES INPUT'!$A$4:$H$41,3,FALSE)</f>
        <v>Sun</v>
      </c>
      <c r="E321" s="14">
        <f>VLOOKUP($B321,'FIXTURES INPUT'!$A$4:$H$41,4,FALSE)</f>
        <v>45102</v>
      </c>
      <c r="F321" s="4" t="str">
        <f>VLOOKUP($B321,'FIXTURES INPUT'!$A$4:$H$41,6,FALSE)</f>
        <v>WSP</v>
      </c>
      <c r="G321" s="13" t="str">
        <f>VLOOKUP($B321,'FIXTURES INPUT'!$A$4:$H$41,7,FALSE)</f>
        <v>Away</v>
      </c>
      <c r="H321" s="13" t="str">
        <f>VLOOKUP($B321,'FIXTURES INPUT'!$A$4:$H$41,8,FALSE)</f>
        <v>Standard</v>
      </c>
      <c r="I321" s="13">
        <f t="shared" si="46"/>
        <v>28</v>
      </c>
      <c r="J321" s="4" t="str">
        <f>VLOOKUP($I321,LISTS!$A$2:$B$39,2,FALSE)</f>
        <v>Additional 10</v>
      </c>
      <c r="K321" s="32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X321" s="13">
        <f>(IF($K321="No",0,VLOOKUP(X$3,LISTS!$M$2:$N$21,2,FALSE)*L321))*VLOOKUP($H321,LISTS!$G$2:$H$10,2,FALSE)</f>
        <v>0</v>
      </c>
      <c r="Y321" s="13">
        <f>(IF($K321="No",0,VLOOKUP(Y$3,LISTS!$M$2:$N$21,2,FALSE)*M321))*VLOOKUP($H321,LISTS!$G$2:$H$10,2,FALSE)</f>
        <v>0</v>
      </c>
      <c r="Z321" s="13">
        <f>(IF($K321="No",0,VLOOKUP(Z$3,LISTS!$M$2:$N$21,2,FALSE)*N321))*VLOOKUP($H321,LISTS!$G$2:$H$10,2,FALSE)</f>
        <v>0</v>
      </c>
      <c r="AA321" s="13">
        <f>(IF($K321="No",0,VLOOKUP(AA$3,LISTS!$M$2:$N$21,2,FALSE)*O321))*VLOOKUP($H321,LISTS!$G$2:$H$10,2,FALSE)</f>
        <v>0</v>
      </c>
      <c r="AB321" s="13">
        <f>(IF($K321="No",0,VLOOKUP(AB$3,LISTS!$M$2:$N$21,2,FALSE)*P321))*VLOOKUP($H321,LISTS!$G$2:$H$10,2,FALSE)</f>
        <v>0</v>
      </c>
      <c r="AC321" s="13">
        <f>(IF($K321="No",0,VLOOKUP(AC$3,LISTS!$M$2:$N$21,2,FALSE)*IF(Q321="YES",1,0)))*VLOOKUP($H321,LISTS!$G$2:$H$10,2,FALSE)</f>
        <v>0</v>
      </c>
      <c r="AD321" s="13">
        <f>(IF($K321="No",0,VLOOKUP(AD$3,LISTS!$M$2:$N$21,2,FALSE)*IF(R321="YES",1,0)))*VLOOKUP($H321,LISTS!$G$2:$H$10,2,FALSE)</f>
        <v>0</v>
      </c>
      <c r="AE321" s="13">
        <f>(IF($K321="No",0,VLOOKUP(AE$3,LISTS!$M$2:$N$21,2,FALSE)*IF(S321="YES",1,0)))*VLOOKUP($H321,LISTS!$G$2:$H$10,2,FALSE)</f>
        <v>0</v>
      </c>
      <c r="AF321" s="13">
        <f>(IF($K321="No",0,VLOOKUP(AF$3,LISTS!$M$2:$N$21,2,FALSE)*IF(T321="YES",1,0)))*VLOOKUP($H321,LISTS!$G$2:$H$10,2,FALSE)</f>
        <v>0</v>
      </c>
      <c r="AG321" s="13">
        <f>(IF($K321="No",0,VLOOKUP(AG$3,LISTS!$M$2:$N$21,2,FALSE)*IF(U321="YES",1,0)))*VLOOKUP($H321,LISTS!$G$2:$H$10,2,FALSE)</f>
        <v>0</v>
      </c>
      <c r="AH321" s="13">
        <f>(IF($K321="No",0,VLOOKUP(AH$3,LISTS!$M$2:$N$21,2,FALSE)*IF(V321="YES",1,0)))*VLOOKUP($H321,LISTS!$G$2:$H$10,2,FALSE)</f>
        <v>0</v>
      </c>
      <c r="AI321" s="29">
        <f t="shared" si="47"/>
        <v>0</v>
      </c>
    </row>
    <row r="322" spans="1:35" ht="15.75" thickBot="1" x14ac:dyDescent="0.3">
      <c r="A322" s="6">
        <f t="shared" si="56"/>
        <v>2023</v>
      </c>
      <c r="B322" s="15">
        <f t="shared" si="57"/>
        <v>11</v>
      </c>
      <c r="C322" s="15" t="str">
        <f>VLOOKUP($B322,'FIXTURES INPUT'!$A$4:$H$41,2,FALSE)</f>
        <v>WK11</v>
      </c>
      <c r="D322" s="15" t="str">
        <f>VLOOKUP($B322,'FIXTURES INPUT'!$A$4:$H$41,3,FALSE)</f>
        <v>Sun</v>
      </c>
      <c r="E322" s="16">
        <f>VLOOKUP($B322,'FIXTURES INPUT'!$A$4:$H$41,4,FALSE)</f>
        <v>45102</v>
      </c>
      <c r="F322" s="6" t="str">
        <f>VLOOKUP($B322,'FIXTURES INPUT'!$A$4:$H$41,6,FALSE)</f>
        <v>WSP</v>
      </c>
      <c r="G322" s="15" t="str">
        <f>VLOOKUP($B322,'FIXTURES INPUT'!$A$4:$H$41,7,FALSE)</f>
        <v>Away</v>
      </c>
      <c r="H322" s="15" t="str">
        <f>VLOOKUP($B322,'FIXTURES INPUT'!$A$4:$H$41,8,FALSE)</f>
        <v>Standard</v>
      </c>
      <c r="I322" s="15">
        <f t="shared" si="46"/>
        <v>29</v>
      </c>
      <c r="J322" s="6" t="str">
        <f>VLOOKUP($I322,LISTS!$A$2:$B$39,2,FALSE)</f>
        <v>Additional 11</v>
      </c>
      <c r="K322" s="33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X322" s="15">
        <f>(IF($K322="No",0,VLOOKUP(X$3,LISTS!$M$2:$N$21,2,FALSE)*L322))*VLOOKUP($H322,LISTS!$G$2:$H$10,2,FALSE)</f>
        <v>0</v>
      </c>
      <c r="Y322" s="15">
        <f>(IF($K322="No",0,VLOOKUP(Y$3,LISTS!$M$2:$N$21,2,FALSE)*M322))*VLOOKUP($H322,LISTS!$G$2:$H$10,2,FALSE)</f>
        <v>0</v>
      </c>
      <c r="Z322" s="15">
        <f>(IF($K322="No",0,VLOOKUP(Z$3,LISTS!$M$2:$N$21,2,FALSE)*N322))*VLOOKUP($H322,LISTS!$G$2:$H$10,2,FALSE)</f>
        <v>0</v>
      </c>
      <c r="AA322" s="15">
        <f>(IF($K322="No",0,VLOOKUP(AA$3,LISTS!$M$2:$N$21,2,FALSE)*O322))*VLOOKUP($H322,LISTS!$G$2:$H$10,2,FALSE)</f>
        <v>0</v>
      </c>
      <c r="AB322" s="15">
        <f>(IF($K322="No",0,VLOOKUP(AB$3,LISTS!$M$2:$N$21,2,FALSE)*P322))*VLOOKUP($H322,LISTS!$G$2:$H$10,2,FALSE)</f>
        <v>0</v>
      </c>
      <c r="AC322" s="15">
        <f>(IF($K322="No",0,VLOOKUP(AC$3,LISTS!$M$2:$N$21,2,FALSE)*IF(Q322="YES",1,0)))*VLOOKUP($H322,LISTS!$G$2:$H$10,2,FALSE)</f>
        <v>0</v>
      </c>
      <c r="AD322" s="15">
        <f>(IF($K322="No",0,VLOOKUP(AD$3,LISTS!$M$2:$N$21,2,FALSE)*IF(R322="YES",1,0)))*VLOOKUP($H322,LISTS!$G$2:$H$10,2,FALSE)</f>
        <v>0</v>
      </c>
      <c r="AE322" s="15">
        <f>(IF($K322="No",0,VLOOKUP(AE$3,LISTS!$M$2:$N$21,2,FALSE)*IF(S322="YES",1,0)))*VLOOKUP($H322,LISTS!$G$2:$H$10,2,FALSE)</f>
        <v>0</v>
      </c>
      <c r="AF322" s="15">
        <f>(IF($K322="No",0,VLOOKUP(AF$3,LISTS!$M$2:$N$21,2,FALSE)*IF(T322="YES",1,0)))*VLOOKUP($H322,LISTS!$G$2:$H$10,2,FALSE)</f>
        <v>0</v>
      </c>
      <c r="AG322" s="15">
        <f>(IF($K322="No",0,VLOOKUP(AG$3,LISTS!$M$2:$N$21,2,FALSE)*IF(U322="YES",1,0)))*VLOOKUP($H322,LISTS!$G$2:$H$10,2,FALSE)</f>
        <v>0</v>
      </c>
      <c r="AH322" s="15">
        <f>(IF($K322="No",0,VLOOKUP(AH$3,LISTS!$M$2:$N$21,2,FALSE)*IF(V322="YES",1,0)))*VLOOKUP($H322,LISTS!$G$2:$H$10,2,FALSE)</f>
        <v>0</v>
      </c>
      <c r="AI322" s="30">
        <f t="shared" si="47"/>
        <v>0</v>
      </c>
    </row>
    <row r="323" spans="1:35" ht="15.75" thickTop="1" x14ac:dyDescent="0.25">
      <c r="A323" s="3">
        <v>2022</v>
      </c>
      <c r="B323" s="11">
        <f t="shared" ref="B323" si="58">B294+1</f>
        <v>12</v>
      </c>
      <c r="C323" s="11" t="str">
        <f>VLOOKUP($B323,'FIXTURES INPUT'!$A$4:$H$41,2,FALSE)</f>
        <v>WK12</v>
      </c>
      <c r="D323" s="11" t="str">
        <f>VLOOKUP($B323,'FIXTURES INPUT'!$A$4:$H$41,3,FALSE)</f>
        <v>Fri</v>
      </c>
      <c r="E323" s="12">
        <f>VLOOKUP($B323,'FIXTURES INPUT'!$A$4:$H$41,4,FALSE)</f>
        <v>45108</v>
      </c>
      <c r="F323" s="3" t="str">
        <f>VLOOKUP($B323,'FIXTURES INPUT'!$A$4:$H$41,6,FALSE)</f>
        <v>Tour</v>
      </c>
      <c r="G323" s="11" t="str">
        <f>VLOOKUP($B323,'FIXTURES INPUT'!$A$4:$H$41,7,FALSE)</f>
        <v>Away</v>
      </c>
      <c r="H323" s="11" t="str">
        <f>VLOOKUP($B323,'FIXTURES INPUT'!$A$4:$H$41,8,FALSE)</f>
        <v>Standard</v>
      </c>
      <c r="I323" s="11">
        <v>1</v>
      </c>
      <c r="J323" s="3" t="str">
        <f>VLOOKUP($I323,LISTS!$A$2:$B$39,2,FALSE)</f>
        <v>Logan</v>
      </c>
      <c r="K323" s="31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X323" s="11">
        <f>(IF($K323="No",0,VLOOKUP(X$3,LISTS!$M$2:$N$21,2,FALSE)*L323))*VLOOKUP($H323,LISTS!$G$2:$H$10,2,FALSE)</f>
        <v>0</v>
      </c>
      <c r="Y323" s="11">
        <f>(IF($K323="No",0,VLOOKUP(Y$3,LISTS!$M$2:$N$21,2,FALSE)*M323))*VLOOKUP($H323,LISTS!$G$2:$H$10,2,FALSE)</f>
        <v>0</v>
      </c>
      <c r="Z323" s="11">
        <f>(IF($K323="No",0,VLOOKUP(Z$3,LISTS!$M$2:$N$21,2,FALSE)*N323))*VLOOKUP($H323,LISTS!$G$2:$H$10,2,FALSE)</f>
        <v>0</v>
      </c>
      <c r="AA323" s="11">
        <f>(IF($K323="No",0,VLOOKUP(AA$3,LISTS!$M$2:$N$21,2,FALSE)*O323))*VLOOKUP($H323,LISTS!$G$2:$H$10,2,FALSE)</f>
        <v>0</v>
      </c>
      <c r="AB323" s="11">
        <f>(IF($K323="No",0,VLOOKUP(AB$3,LISTS!$M$2:$N$21,2,FALSE)*P323))*VLOOKUP($H323,LISTS!$G$2:$H$10,2,FALSE)</f>
        <v>0</v>
      </c>
      <c r="AC323" s="11">
        <f>(IF($K323="No",0,VLOOKUP(AC$3,LISTS!$M$2:$N$21,2,FALSE)*IF(Q323="YES",1,0)))*VLOOKUP($H323,LISTS!$G$2:$H$10,2,FALSE)</f>
        <v>0</v>
      </c>
      <c r="AD323" s="11">
        <f>(IF($K323="No",0,VLOOKUP(AD$3,LISTS!$M$2:$N$21,2,FALSE)*IF(R323="YES",1,0)))*VLOOKUP($H323,LISTS!$G$2:$H$10,2,FALSE)</f>
        <v>0</v>
      </c>
      <c r="AE323" s="11">
        <f>(IF($K323="No",0,VLOOKUP(AE$3,LISTS!$M$2:$N$21,2,FALSE)*IF(S323="YES",1,0)))*VLOOKUP($H323,LISTS!$G$2:$H$10,2,FALSE)</f>
        <v>0</v>
      </c>
      <c r="AF323" s="11">
        <f>(IF($K323="No",0,VLOOKUP(AF$3,LISTS!$M$2:$N$21,2,FALSE)*IF(T323="YES",1,0)))*VLOOKUP($H323,LISTS!$G$2:$H$10,2,FALSE)</f>
        <v>0</v>
      </c>
      <c r="AG323" s="11">
        <f>(IF($K323="No",0,VLOOKUP(AG$3,LISTS!$M$2:$N$21,2,FALSE)*IF(U323="YES",1,0)))*VLOOKUP($H323,LISTS!$G$2:$H$10,2,FALSE)</f>
        <v>0</v>
      </c>
      <c r="AH323" s="11">
        <f>(IF($K323="No",0,VLOOKUP(AH$3,LISTS!$M$2:$N$21,2,FALSE)*IF(V323="YES",1,0)))*VLOOKUP($H323,LISTS!$G$2:$H$10,2,FALSE)</f>
        <v>0</v>
      </c>
      <c r="AI323" s="28">
        <f t="shared" si="47"/>
        <v>0</v>
      </c>
    </row>
    <row r="324" spans="1:35" x14ac:dyDescent="0.25">
      <c r="A324" s="3">
        <f t="shared" ref="A324" si="59">$A$4</f>
        <v>2023</v>
      </c>
      <c r="B324" s="11">
        <f t="shared" ref="B324" si="60">B323</f>
        <v>12</v>
      </c>
      <c r="C324" s="11" t="str">
        <f>VLOOKUP($B324,'FIXTURES INPUT'!$A$4:$H$41,2,FALSE)</f>
        <v>WK12</v>
      </c>
      <c r="D324" s="13" t="str">
        <f>VLOOKUP($B324,'FIXTURES INPUT'!$A$4:$H$41,3,FALSE)</f>
        <v>Fri</v>
      </c>
      <c r="E324" s="14">
        <f>VLOOKUP($B324,'FIXTURES INPUT'!$A$4:$H$41,4,FALSE)</f>
        <v>45108</v>
      </c>
      <c r="F324" s="4" t="str">
        <f>VLOOKUP($B324,'FIXTURES INPUT'!$A$4:$H$41,6,FALSE)</f>
        <v>Tour</v>
      </c>
      <c r="G324" s="13" t="str">
        <f>VLOOKUP($B324,'FIXTURES INPUT'!$A$4:$H$41,7,FALSE)</f>
        <v>Away</v>
      </c>
      <c r="H324" s="13" t="str">
        <f>VLOOKUP($B324,'FIXTURES INPUT'!$A$4:$H$41,8,FALSE)</f>
        <v>Standard</v>
      </c>
      <c r="I324" s="13">
        <v>2</v>
      </c>
      <c r="J324" s="4" t="str">
        <f>VLOOKUP($I324,LISTS!$A$2:$B$39,2,FALSE)</f>
        <v>Tris</v>
      </c>
      <c r="K324" s="32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X324" s="13">
        <f>(IF($K324="No",0,VLOOKUP(X$3,LISTS!$M$2:$N$21,2,FALSE)*L324))*VLOOKUP($H324,LISTS!$G$2:$H$10,2,FALSE)</f>
        <v>0</v>
      </c>
      <c r="Y324" s="13">
        <f>(IF($K324="No",0,VLOOKUP(Y$3,LISTS!$M$2:$N$21,2,FALSE)*M324))*VLOOKUP($H324,LISTS!$G$2:$H$10,2,FALSE)</f>
        <v>0</v>
      </c>
      <c r="Z324" s="13">
        <f>(IF($K324="No",0,VLOOKUP(Z$3,LISTS!$M$2:$N$21,2,FALSE)*N324))*VLOOKUP($H324,LISTS!$G$2:$H$10,2,FALSE)</f>
        <v>0</v>
      </c>
      <c r="AA324" s="13">
        <f>(IF($K324="No",0,VLOOKUP(AA$3,LISTS!$M$2:$N$21,2,FALSE)*O324))*VLOOKUP($H324,LISTS!$G$2:$H$10,2,FALSE)</f>
        <v>0</v>
      </c>
      <c r="AB324" s="13">
        <f>(IF($K324="No",0,VLOOKUP(AB$3,LISTS!$M$2:$N$21,2,FALSE)*P324))*VLOOKUP($H324,LISTS!$G$2:$H$10,2,FALSE)</f>
        <v>0</v>
      </c>
      <c r="AC324" s="13">
        <f>(IF($K324="No",0,VLOOKUP(AC$3,LISTS!$M$2:$N$21,2,FALSE)*IF(Q324="YES",1,0)))*VLOOKUP($H324,LISTS!$G$2:$H$10,2,FALSE)</f>
        <v>0</v>
      </c>
      <c r="AD324" s="13">
        <f>(IF($K324="No",0,VLOOKUP(AD$3,LISTS!$M$2:$N$21,2,FALSE)*IF(R324="YES",1,0)))*VLOOKUP($H324,LISTS!$G$2:$H$10,2,FALSE)</f>
        <v>0</v>
      </c>
      <c r="AE324" s="13">
        <f>(IF($K324="No",0,VLOOKUP(AE$3,LISTS!$M$2:$N$21,2,FALSE)*IF(S324="YES",1,0)))*VLOOKUP($H324,LISTS!$G$2:$H$10,2,FALSE)</f>
        <v>0</v>
      </c>
      <c r="AF324" s="13">
        <f>(IF($K324="No",0,VLOOKUP(AF$3,LISTS!$M$2:$N$21,2,FALSE)*IF(T324="YES",1,0)))*VLOOKUP($H324,LISTS!$G$2:$H$10,2,FALSE)</f>
        <v>0</v>
      </c>
      <c r="AG324" s="13">
        <f>(IF($K324="No",0,VLOOKUP(AG$3,LISTS!$M$2:$N$21,2,FALSE)*IF(U324="YES",1,0)))*VLOOKUP($H324,LISTS!$G$2:$H$10,2,FALSE)</f>
        <v>0</v>
      </c>
      <c r="AH324" s="13">
        <f>(IF($K324="No",0,VLOOKUP(AH$3,LISTS!$M$2:$N$21,2,FALSE)*IF(V324="YES",1,0)))*VLOOKUP($H324,LISTS!$G$2:$H$10,2,FALSE)</f>
        <v>0</v>
      </c>
      <c r="AI324" s="29">
        <f t="shared" si="47"/>
        <v>0</v>
      </c>
    </row>
    <row r="325" spans="1:35" x14ac:dyDescent="0.25">
      <c r="A325" s="3">
        <f t="shared" si="56"/>
        <v>2023</v>
      </c>
      <c r="B325" s="11">
        <f t="shared" si="57"/>
        <v>12</v>
      </c>
      <c r="C325" s="11" t="str">
        <f>VLOOKUP($B325,'FIXTURES INPUT'!$A$4:$H$41,2,FALSE)</f>
        <v>WK12</v>
      </c>
      <c r="D325" s="13" t="str">
        <f>VLOOKUP($B325,'FIXTURES INPUT'!$A$4:$H$41,3,FALSE)</f>
        <v>Fri</v>
      </c>
      <c r="E325" s="14">
        <f>VLOOKUP($B325,'FIXTURES INPUT'!$A$4:$H$41,4,FALSE)</f>
        <v>45108</v>
      </c>
      <c r="F325" s="4" t="str">
        <f>VLOOKUP($B325,'FIXTURES INPUT'!$A$4:$H$41,6,FALSE)</f>
        <v>Tour</v>
      </c>
      <c r="G325" s="13" t="str">
        <f>VLOOKUP($B325,'FIXTURES INPUT'!$A$4:$H$41,7,FALSE)</f>
        <v>Away</v>
      </c>
      <c r="H325" s="13" t="str">
        <f>VLOOKUP($B325,'FIXTURES INPUT'!$A$4:$H$41,8,FALSE)</f>
        <v>Standard</v>
      </c>
      <c r="I325" s="13">
        <v>3</v>
      </c>
      <c r="J325" s="4" t="str">
        <f>VLOOKUP($I325,LISTS!$A$2:$B$39,2,FALSE)</f>
        <v>Jepson</v>
      </c>
      <c r="K325" s="32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X325" s="13">
        <f>(IF($K325="No",0,VLOOKUP(X$3,LISTS!$M$2:$N$21,2,FALSE)*L325))*VLOOKUP($H325,LISTS!$G$2:$H$10,2,FALSE)</f>
        <v>0</v>
      </c>
      <c r="Y325" s="13">
        <f>(IF($K325="No",0,VLOOKUP(Y$3,LISTS!$M$2:$N$21,2,FALSE)*M325))*VLOOKUP($H325,LISTS!$G$2:$H$10,2,FALSE)</f>
        <v>0</v>
      </c>
      <c r="Z325" s="13">
        <f>(IF($K325="No",0,VLOOKUP(Z$3,LISTS!$M$2:$N$21,2,FALSE)*N325))*VLOOKUP($H325,LISTS!$G$2:$H$10,2,FALSE)</f>
        <v>0</v>
      </c>
      <c r="AA325" s="13">
        <f>(IF($K325="No",0,VLOOKUP(AA$3,LISTS!$M$2:$N$21,2,FALSE)*O325))*VLOOKUP($H325,LISTS!$G$2:$H$10,2,FALSE)</f>
        <v>0</v>
      </c>
      <c r="AB325" s="13">
        <f>(IF($K325="No",0,VLOOKUP(AB$3,LISTS!$M$2:$N$21,2,FALSE)*P325))*VLOOKUP($H325,LISTS!$G$2:$H$10,2,FALSE)</f>
        <v>0</v>
      </c>
      <c r="AC325" s="13">
        <f>(IF($K325="No",0,VLOOKUP(AC$3,LISTS!$M$2:$N$21,2,FALSE)*IF(Q325="YES",1,0)))*VLOOKUP($H325,LISTS!$G$2:$H$10,2,FALSE)</f>
        <v>0</v>
      </c>
      <c r="AD325" s="13">
        <f>(IF($K325="No",0,VLOOKUP(AD$3,LISTS!$M$2:$N$21,2,FALSE)*IF(R325="YES",1,0)))*VLOOKUP($H325,LISTS!$G$2:$H$10,2,FALSE)</f>
        <v>0</v>
      </c>
      <c r="AE325" s="13">
        <f>(IF($K325="No",0,VLOOKUP(AE$3,LISTS!$M$2:$N$21,2,FALSE)*IF(S325="YES",1,0)))*VLOOKUP($H325,LISTS!$G$2:$H$10,2,FALSE)</f>
        <v>0</v>
      </c>
      <c r="AF325" s="13">
        <f>(IF($K325="No",0,VLOOKUP(AF$3,LISTS!$M$2:$N$21,2,FALSE)*IF(T325="YES",1,0)))*VLOOKUP($H325,LISTS!$G$2:$H$10,2,FALSE)</f>
        <v>0</v>
      </c>
      <c r="AG325" s="13">
        <f>(IF($K325="No",0,VLOOKUP(AG$3,LISTS!$M$2:$N$21,2,FALSE)*IF(U325="YES",1,0)))*VLOOKUP($H325,LISTS!$G$2:$H$10,2,FALSE)</f>
        <v>0</v>
      </c>
      <c r="AH325" s="13">
        <f>(IF($K325="No",0,VLOOKUP(AH$3,LISTS!$M$2:$N$21,2,FALSE)*IF(V325="YES",1,0)))*VLOOKUP($H325,LISTS!$G$2:$H$10,2,FALSE)</f>
        <v>0</v>
      </c>
      <c r="AI325" s="29">
        <f t="shared" ref="AI325:AI388" si="61">IF(H325="CANCELLED","DNP",SUM(X325:AH325))</f>
        <v>0</v>
      </c>
    </row>
    <row r="326" spans="1:35" x14ac:dyDescent="0.25">
      <c r="A326" s="3">
        <f t="shared" si="56"/>
        <v>2023</v>
      </c>
      <c r="B326" s="11">
        <f t="shared" si="57"/>
        <v>12</v>
      </c>
      <c r="C326" s="11" t="str">
        <f>VLOOKUP($B326,'FIXTURES INPUT'!$A$4:$H$41,2,FALSE)</f>
        <v>WK12</v>
      </c>
      <c r="D326" s="13" t="str">
        <f>VLOOKUP($B326,'FIXTURES INPUT'!$A$4:$H$41,3,FALSE)</f>
        <v>Fri</v>
      </c>
      <c r="E326" s="14">
        <f>VLOOKUP($B326,'FIXTURES INPUT'!$A$4:$H$41,4,FALSE)</f>
        <v>45108</v>
      </c>
      <c r="F326" s="4" t="str">
        <f>VLOOKUP($B326,'FIXTURES INPUT'!$A$4:$H$41,6,FALSE)</f>
        <v>Tour</v>
      </c>
      <c r="G326" s="13" t="str">
        <f>VLOOKUP($B326,'FIXTURES INPUT'!$A$4:$H$41,7,FALSE)</f>
        <v>Away</v>
      </c>
      <c r="H326" s="13" t="str">
        <f>VLOOKUP($B326,'FIXTURES INPUT'!$A$4:$H$41,8,FALSE)</f>
        <v>Standard</v>
      </c>
      <c r="I326" s="13">
        <v>4</v>
      </c>
      <c r="J326" s="4" t="str">
        <f>VLOOKUP($I326,LISTS!$A$2:$B$39,2,FALSE)</f>
        <v>Wellsy</v>
      </c>
      <c r="K326" s="32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X326" s="13">
        <f>(IF($K326="No",0,VLOOKUP(X$3,LISTS!$M$2:$N$21,2,FALSE)*L326))*VLOOKUP($H326,LISTS!$G$2:$H$10,2,FALSE)</f>
        <v>0</v>
      </c>
      <c r="Y326" s="13">
        <f>(IF($K326="No",0,VLOOKUP(Y$3,LISTS!$M$2:$N$21,2,FALSE)*M326))*VLOOKUP($H326,LISTS!$G$2:$H$10,2,FALSE)</f>
        <v>0</v>
      </c>
      <c r="Z326" s="13">
        <f>(IF($K326="No",0,VLOOKUP(Z$3,LISTS!$M$2:$N$21,2,FALSE)*N326))*VLOOKUP($H326,LISTS!$G$2:$H$10,2,FALSE)</f>
        <v>0</v>
      </c>
      <c r="AA326" s="13">
        <f>(IF($K326="No",0,VLOOKUP(AA$3,LISTS!$M$2:$N$21,2,FALSE)*O326))*VLOOKUP($H326,LISTS!$G$2:$H$10,2,FALSE)</f>
        <v>0</v>
      </c>
      <c r="AB326" s="13">
        <f>(IF($K326="No",0,VLOOKUP(AB$3,LISTS!$M$2:$N$21,2,FALSE)*P326))*VLOOKUP($H326,LISTS!$G$2:$H$10,2,FALSE)</f>
        <v>0</v>
      </c>
      <c r="AC326" s="13">
        <f>(IF($K326="No",0,VLOOKUP(AC$3,LISTS!$M$2:$N$21,2,FALSE)*IF(Q326="YES",1,0)))*VLOOKUP($H326,LISTS!$G$2:$H$10,2,FALSE)</f>
        <v>0</v>
      </c>
      <c r="AD326" s="13">
        <f>(IF($K326="No",0,VLOOKUP(AD$3,LISTS!$M$2:$N$21,2,FALSE)*IF(R326="YES",1,0)))*VLOOKUP($H326,LISTS!$G$2:$H$10,2,FALSE)</f>
        <v>0</v>
      </c>
      <c r="AE326" s="13">
        <f>(IF($K326="No",0,VLOOKUP(AE$3,LISTS!$M$2:$N$21,2,FALSE)*IF(S326="YES",1,0)))*VLOOKUP($H326,LISTS!$G$2:$H$10,2,FALSE)</f>
        <v>0</v>
      </c>
      <c r="AF326" s="13">
        <f>(IF($K326="No",0,VLOOKUP(AF$3,LISTS!$M$2:$N$21,2,FALSE)*IF(T326="YES",1,0)))*VLOOKUP($H326,LISTS!$G$2:$H$10,2,FALSE)</f>
        <v>0</v>
      </c>
      <c r="AG326" s="13">
        <f>(IF($K326="No",0,VLOOKUP(AG$3,LISTS!$M$2:$N$21,2,FALSE)*IF(U326="YES",1,0)))*VLOOKUP($H326,LISTS!$G$2:$H$10,2,FALSE)</f>
        <v>0</v>
      </c>
      <c r="AH326" s="13">
        <f>(IF($K326="No",0,VLOOKUP(AH$3,LISTS!$M$2:$N$21,2,FALSE)*IF(V326="YES",1,0)))*VLOOKUP($H326,LISTS!$G$2:$H$10,2,FALSE)</f>
        <v>0</v>
      </c>
      <c r="AI326" s="29">
        <f t="shared" si="61"/>
        <v>0</v>
      </c>
    </row>
    <row r="327" spans="1:35" x14ac:dyDescent="0.25">
      <c r="A327" s="3">
        <f t="shared" si="56"/>
        <v>2023</v>
      </c>
      <c r="B327" s="11">
        <f t="shared" si="57"/>
        <v>12</v>
      </c>
      <c r="C327" s="11" t="str">
        <f>VLOOKUP($B327,'FIXTURES INPUT'!$A$4:$H$41,2,FALSE)</f>
        <v>WK12</v>
      </c>
      <c r="D327" s="13" t="str">
        <f>VLOOKUP($B327,'FIXTURES INPUT'!$A$4:$H$41,3,FALSE)</f>
        <v>Fri</v>
      </c>
      <c r="E327" s="14">
        <f>VLOOKUP($B327,'FIXTURES INPUT'!$A$4:$H$41,4,FALSE)</f>
        <v>45108</v>
      </c>
      <c r="F327" s="4" t="str">
        <f>VLOOKUP($B327,'FIXTURES INPUT'!$A$4:$H$41,6,FALSE)</f>
        <v>Tour</v>
      </c>
      <c r="G327" s="13" t="str">
        <f>VLOOKUP($B327,'FIXTURES INPUT'!$A$4:$H$41,7,FALSE)</f>
        <v>Away</v>
      </c>
      <c r="H327" s="13" t="str">
        <f>VLOOKUP($B327,'FIXTURES INPUT'!$A$4:$H$41,8,FALSE)</f>
        <v>Standard</v>
      </c>
      <c r="I327" s="13">
        <v>5</v>
      </c>
      <c r="J327" s="4" t="str">
        <f>VLOOKUP($I327,LISTS!$A$2:$B$39,2,FALSE)</f>
        <v>Cal</v>
      </c>
      <c r="K327" s="32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X327" s="13">
        <f>(IF($K327="No",0,VLOOKUP(X$3,LISTS!$M$2:$N$21,2,FALSE)*L327))*VLOOKUP($H327,LISTS!$G$2:$H$10,2,FALSE)</f>
        <v>0</v>
      </c>
      <c r="Y327" s="13">
        <f>(IF($K327="No",0,VLOOKUP(Y$3,LISTS!$M$2:$N$21,2,FALSE)*M327))*VLOOKUP($H327,LISTS!$G$2:$H$10,2,FALSE)</f>
        <v>0</v>
      </c>
      <c r="Z327" s="13">
        <f>(IF($K327="No",0,VLOOKUP(Z$3,LISTS!$M$2:$N$21,2,FALSE)*N327))*VLOOKUP($H327,LISTS!$G$2:$H$10,2,FALSE)</f>
        <v>0</v>
      </c>
      <c r="AA327" s="13">
        <f>(IF($K327="No",0,VLOOKUP(AA$3,LISTS!$M$2:$N$21,2,FALSE)*O327))*VLOOKUP($H327,LISTS!$G$2:$H$10,2,FALSE)</f>
        <v>0</v>
      </c>
      <c r="AB327" s="13">
        <f>(IF($K327="No",0,VLOOKUP(AB$3,LISTS!$M$2:$N$21,2,FALSE)*P327))*VLOOKUP($H327,LISTS!$G$2:$H$10,2,FALSE)</f>
        <v>0</v>
      </c>
      <c r="AC327" s="13">
        <f>(IF($K327="No",0,VLOOKUP(AC$3,LISTS!$M$2:$N$21,2,FALSE)*IF(Q327="YES",1,0)))*VLOOKUP($H327,LISTS!$G$2:$H$10,2,FALSE)</f>
        <v>0</v>
      </c>
      <c r="AD327" s="13">
        <f>(IF($K327="No",0,VLOOKUP(AD$3,LISTS!$M$2:$N$21,2,FALSE)*IF(R327="YES",1,0)))*VLOOKUP($H327,LISTS!$G$2:$H$10,2,FALSE)</f>
        <v>0</v>
      </c>
      <c r="AE327" s="13">
        <f>(IF($K327="No",0,VLOOKUP(AE$3,LISTS!$M$2:$N$21,2,FALSE)*IF(S327="YES",1,0)))*VLOOKUP($H327,LISTS!$G$2:$H$10,2,FALSE)</f>
        <v>0</v>
      </c>
      <c r="AF327" s="13">
        <f>(IF($K327="No",0,VLOOKUP(AF$3,LISTS!$M$2:$N$21,2,FALSE)*IF(T327="YES",1,0)))*VLOOKUP($H327,LISTS!$G$2:$H$10,2,FALSE)</f>
        <v>0</v>
      </c>
      <c r="AG327" s="13">
        <f>(IF($K327="No",0,VLOOKUP(AG$3,LISTS!$M$2:$N$21,2,FALSE)*IF(U327="YES",1,0)))*VLOOKUP($H327,LISTS!$G$2:$H$10,2,FALSE)</f>
        <v>0</v>
      </c>
      <c r="AH327" s="13">
        <f>(IF($K327="No",0,VLOOKUP(AH$3,LISTS!$M$2:$N$21,2,FALSE)*IF(V327="YES",1,0)))*VLOOKUP($H327,LISTS!$G$2:$H$10,2,FALSE)</f>
        <v>0</v>
      </c>
      <c r="AI327" s="29">
        <f t="shared" si="61"/>
        <v>0</v>
      </c>
    </row>
    <row r="328" spans="1:35" x14ac:dyDescent="0.25">
      <c r="A328" s="3">
        <f t="shared" si="56"/>
        <v>2023</v>
      </c>
      <c r="B328" s="11">
        <f t="shared" si="57"/>
        <v>12</v>
      </c>
      <c r="C328" s="11" t="str">
        <f>VLOOKUP($B328,'FIXTURES INPUT'!$A$4:$H$41,2,FALSE)</f>
        <v>WK12</v>
      </c>
      <c r="D328" s="13" t="str">
        <f>VLOOKUP($B328,'FIXTURES INPUT'!$A$4:$H$41,3,FALSE)</f>
        <v>Fri</v>
      </c>
      <c r="E328" s="14">
        <f>VLOOKUP($B328,'FIXTURES INPUT'!$A$4:$H$41,4,FALSE)</f>
        <v>45108</v>
      </c>
      <c r="F328" s="4" t="str">
        <f>VLOOKUP($B328,'FIXTURES INPUT'!$A$4:$H$41,6,FALSE)</f>
        <v>Tour</v>
      </c>
      <c r="G328" s="13" t="str">
        <f>VLOOKUP($B328,'FIXTURES INPUT'!$A$4:$H$41,7,FALSE)</f>
        <v>Away</v>
      </c>
      <c r="H328" s="13" t="str">
        <f>VLOOKUP($B328,'FIXTURES INPUT'!$A$4:$H$41,8,FALSE)</f>
        <v>Standard</v>
      </c>
      <c r="I328" s="13">
        <v>6</v>
      </c>
      <c r="J328" s="4" t="str">
        <f>VLOOKUP($I328,LISTS!$A$2:$B$39,2,FALSE)</f>
        <v>Weavers</v>
      </c>
      <c r="K328" s="32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X328" s="13">
        <f>(IF($K328="No",0,VLOOKUP(X$3,LISTS!$M$2:$N$21,2,FALSE)*L328))*VLOOKUP($H328,LISTS!$G$2:$H$10,2,FALSE)</f>
        <v>0</v>
      </c>
      <c r="Y328" s="13">
        <f>(IF($K328="No",0,VLOOKUP(Y$3,LISTS!$M$2:$N$21,2,FALSE)*M328))*VLOOKUP($H328,LISTS!$G$2:$H$10,2,FALSE)</f>
        <v>0</v>
      </c>
      <c r="Z328" s="13">
        <f>(IF($K328="No",0,VLOOKUP(Z$3,LISTS!$M$2:$N$21,2,FALSE)*N328))*VLOOKUP($H328,LISTS!$G$2:$H$10,2,FALSE)</f>
        <v>0</v>
      </c>
      <c r="AA328" s="13">
        <f>(IF($K328="No",0,VLOOKUP(AA$3,LISTS!$M$2:$N$21,2,FALSE)*O328))*VLOOKUP($H328,LISTS!$G$2:$H$10,2,FALSE)</f>
        <v>0</v>
      </c>
      <c r="AB328" s="13">
        <f>(IF($K328="No",0,VLOOKUP(AB$3,LISTS!$M$2:$N$21,2,FALSE)*P328))*VLOOKUP($H328,LISTS!$G$2:$H$10,2,FALSE)</f>
        <v>0</v>
      </c>
      <c r="AC328" s="13">
        <f>(IF($K328="No",0,VLOOKUP(AC$3,LISTS!$M$2:$N$21,2,FALSE)*IF(Q328="YES",1,0)))*VLOOKUP($H328,LISTS!$G$2:$H$10,2,FALSE)</f>
        <v>0</v>
      </c>
      <c r="AD328" s="13">
        <f>(IF($K328="No",0,VLOOKUP(AD$3,LISTS!$M$2:$N$21,2,FALSE)*IF(R328="YES",1,0)))*VLOOKUP($H328,LISTS!$G$2:$H$10,2,FALSE)</f>
        <v>0</v>
      </c>
      <c r="AE328" s="13">
        <f>(IF($K328="No",0,VLOOKUP(AE$3,LISTS!$M$2:$N$21,2,FALSE)*IF(S328="YES",1,0)))*VLOOKUP($H328,LISTS!$G$2:$H$10,2,FALSE)</f>
        <v>0</v>
      </c>
      <c r="AF328" s="13">
        <f>(IF($K328="No",0,VLOOKUP(AF$3,LISTS!$M$2:$N$21,2,FALSE)*IF(T328="YES",1,0)))*VLOOKUP($H328,LISTS!$G$2:$H$10,2,FALSE)</f>
        <v>0</v>
      </c>
      <c r="AG328" s="13">
        <f>(IF($K328="No",0,VLOOKUP(AG$3,LISTS!$M$2:$N$21,2,FALSE)*IF(U328="YES",1,0)))*VLOOKUP($H328,LISTS!$G$2:$H$10,2,FALSE)</f>
        <v>0</v>
      </c>
      <c r="AH328" s="13">
        <f>(IF($K328="No",0,VLOOKUP(AH$3,LISTS!$M$2:$N$21,2,FALSE)*IF(V328="YES",1,0)))*VLOOKUP($H328,LISTS!$G$2:$H$10,2,FALSE)</f>
        <v>0</v>
      </c>
      <c r="AI328" s="29">
        <f t="shared" si="61"/>
        <v>0</v>
      </c>
    </row>
    <row r="329" spans="1:35" x14ac:dyDescent="0.25">
      <c r="A329" s="3">
        <f t="shared" si="56"/>
        <v>2023</v>
      </c>
      <c r="B329" s="11">
        <f t="shared" si="57"/>
        <v>12</v>
      </c>
      <c r="C329" s="11" t="str">
        <f>VLOOKUP($B329,'FIXTURES INPUT'!$A$4:$H$41,2,FALSE)</f>
        <v>WK12</v>
      </c>
      <c r="D329" s="13" t="str">
        <f>VLOOKUP($B329,'FIXTURES INPUT'!$A$4:$H$41,3,FALSE)</f>
        <v>Fri</v>
      </c>
      <c r="E329" s="14">
        <f>VLOOKUP($B329,'FIXTURES INPUT'!$A$4:$H$41,4,FALSE)</f>
        <v>45108</v>
      </c>
      <c r="F329" s="4" t="str">
        <f>VLOOKUP($B329,'FIXTURES INPUT'!$A$4:$H$41,6,FALSE)</f>
        <v>Tour</v>
      </c>
      <c r="G329" s="13" t="str">
        <f>VLOOKUP($B329,'FIXTURES INPUT'!$A$4:$H$41,7,FALSE)</f>
        <v>Away</v>
      </c>
      <c r="H329" s="13" t="str">
        <f>VLOOKUP($B329,'FIXTURES INPUT'!$A$4:$H$41,8,FALSE)</f>
        <v>Standard</v>
      </c>
      <c r="I329" s="13">
        <v>7</v>
      </c>
      <c r="J329" s="4" t="str">
        <f>VLOOKUP($I329,LISTS!$A$2:$B$39,2,FALSE)</f>
        <v>Superted</v>
      </c>
      <c r="K329" s="32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X329" s="13">
        <f>(IF($K329="No",0,VLOOKUP(X$3,LISTS!$M$2:$N$21,2,FALSE)*L329))*VLOOKUP($H329,LISTS!$G$2:$H$10,2,FALSE)</f>
        <v>0</v>
      </c>
      <c r="Y329" s="13">
        <f>(IF($K329="No",0,VLOOKUP(Y$3,LISTS!$M$2:$N$21,2,FALSE)*M329))*VLOOKUP($H329,LISTS!$G$2:$H$10,2,FALSE)</f>
        <v>0</v>
      </c>
      <c r="Z329" s="13">
        <f>(IF($K329="No",0,VLOOKUP(Z$3,LISTS!$M$2:$N$21,2,FALSE)*N329))*VLOOKUP($H329,LISTS!$G$2:$H$10,2,FALSE)</f>
        <v>0</v>
      </c>
      <c r="AA329" s="13">
        <f>(IF($K329="No",0,VLOOKUP(AA$3,LISTS!$M$2:$N$21,2,FALSE)*O329))*VLOOKUP($H329,LISTS!$G$2:$H$10,2,FALSE)</f>
        <v>0</v>
      </c>
      <c r="AB329" s="13">
        <f>(IF($K329="No",0,VLOOKUP(AB$3,LISTS!$M$2:$N$21,2,FALSE)*P329))*VLOOKUP($H329,LISTS!$G$2:$H$10,2,FALSE)</f>
        <v>0</v>
      </c>
      <c r="AC329" s="13">
        <f>(IF($K329="No",0,VLOOKUP(AC$3,LISTS!$M$2:$N$21,2,FALSE)*IF(Q329="YES",1,0)))*VLOOKUP($H329,LISTS!$G$2:$H$10,2,FALSE)</f>
        <v>0</v>
      </c>
      <c r="AD329" s="13">
        <f>(IF($K329="No",0,VLOOKUP(AD$3,LISTS!$M$2:$N$21,2,FALSE)*IF(R329="YES",1,0)))*VLOOKUP($H329,LISTS!$G$2:$H$10,2,FALSE)</f>
        <v>0</v>
      </c>
      <c r="AE329" s="13">
        <f>(IF($K329="No",0,VLOOKUP(AE$3,LISTS!$M$2:$N$21,2,FALSE)*IF(S329="YES",1,0)))*VLOOKUP($H329,LISTS!$G$2:$H$10,2,FALSE)</f>
        <v>0</v>
      </c>
      <c r="AF329" s="13">
        <f>(IF($K329="No",0,VLOOKUP(AF$3,LISTS!$M$2:$N$21,2,FALSE)*IF(T329="YES",1,0)))*VLOOKUP($H329,LISTS!$G$2:$H$10,2,FALSE)</f>
        <v>0</v>
      </c>
      <c r="AG329" s="13">
        <f>(IF($K329="No",0,VLOOKUP(AG$3,LISTS!$M$2:$N$21,2,FALSE)*IF(U329="YES",1,0)))*VLOOKUP($H329,LISTS!$G$2:$H$10,2,FALSE)</f>
        <v>0</v>
      </c>
      <c r="AH329" s="13">
        <f>(IF($K329="No",0,VLOOKUP(AH$3,LISTS!$M$2:$N$21,2,FALSE)*IF(V329="YES",1,0)))*VLOOKUP($H329,LISTS!$G$2:$H$10,2,FALSE)</f>
        <v>0</v>
      </c>
      <c r="AI329" s="29">
        <f t="shared" si="61"/>
        <v>0</v>
      </c>
    </row>
    <row r="330" spans="1:35" x14ac:dyDescent="0.25">
      <c r="A330" s="3">
        <f t="shared" si="56"/>
        <v>2023</v>
      </c>
      <c r="B330" s="11">
        <f t="shared" si="57"/>
        <v>12</v>
      </c>
      <c r="C330" s="11" t="str">
        <f>VLOOKUP($B330,'FIXTURES INPUT'!$A$4:$H$41,2,FALSE)</f>
        <v>WK12</v>
      </c>
      <c r="D330" s="13" t="str">
        <f>VLOOKUP($B330,'FIXTURES INPUT'!$A$4:$H$41,3,FALSE)</f>
        <v>Fri</v>
      </c>
      <c r="E330" s="14">
        <f>VLOOKUP($B330,'FIXTURES INPUT'!$A$4:$H$41,4,FALSE)</f>
        <v>45108</v>
      </c>
      <c r="F330" s="4" t="str">
        <f>VLOOKUP($B330,'FIXTURES INPUT'!$A$4:$H$41,6,FALSE)</f>
        <v>Tour</v>
      </c>
      <c r="G330" s="13" t="str">
        <f>VLOOKUP($B330,'FIXTURES INPUT'!$A$4:$H$41,7,FALSE)</f>
        <v>Away</v>
      </c>
      <c r="H330" s="13" t="str">
        <f>VLOOKUP($B330,'FIXTURES INPUT'!$A$4:$H$41,8,FALSE)</f>
        <v>Standard</v>
      </c>
      <c r="I330" s="13">
        <f t="shared" ref="I330:I393" si="62">I329+1</f>
        <v>8</v>
      </c>
      <c r="J330" s="4" t="str">
        <f>VLOOKUP($I330,LISTS!$A$2:$B$39,2,FALSE)</f>
        <v>Little</v>
      </c>
      <c r="K330" s="32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X330" s="13">
        <f>(IF($K330="No",0,VLOOKUP(X$3,LISTS!$M$2:$N$21,2,FALSE)*L330))*VLOOKUP($H330,LISTS!$G$2:$H$10,2,FALSE)</f>
        <v>0</v>
      </c>
      <c r="Y330" s="13">
        <f>(IF($K330="No",0,VLOOKUP(Y$3,LISTS!$M$2:$N$21,2,FALSE)*M330))*VLOOKUP($H330,LISTS!$G$2:$H$10,2,FALSE)</f>
        <v>0</v>
      </c>
      <c r="Z330" s="13">
        <f>(IF($K330="No",0,VLOOKUP(Z$3,LISTS!$M$2:$N$21,2,FALSE)*N330))*VLOOKUP($H330,LISTS!$G$2:$H$10,2,FALSE)</f>
        <v>0</v>
      </c>
      <c r="AA330" s="13">
        <f>(IF($K330="No",0,VLOOKUP(AA$3,LISTS!$M$2:$N$21,2,FALSE)*O330))*VLOOKUP($H330,LISTS!$G$2:$H$10,2,FALSE)</f>
        <v>0</v>
      </c>
      <c r="AB330" s="13">
        <f>(IF($K330="No",0,VLOOKUP(AB$3,LISTS!$M$2:$N$21,2,FALSE)*P330))*VLOOKUP($H330,LISTS!$G$2:$H$10,2,FALSE)</f>
        <v>0</v>
      </c>
      <c r="AC330" s="13">
        <f>(IF($K330="No",0,VLOOKUP(AC$3,LISTS!$M$2:$N$21,2,FALSE)*IF(Q330="YES",1,0)))*VLOOKUP($H330,LISTS!$G$2:$H$10,2,FALSE)</f>
        <v>0</v>
      </c>
      <c r="AD330" s="13">
        <f>(IF($K330="No",0,VLOOKUP(AD$3,LISTS!$M$2:$N$21,2,FALSE)*IF(R330="YES",1,0)))*VLOOKUP($H330,LISTS!$G$2:$H$10,2,FALSE)</f>
        <v>0</v>
      </c>
      <c r="AE330" s="13">
        <f>(IF($K330="No",0,VLOOKUP(AE$3,LISTS!$M$2:$N$21,2,FALSE)*IF(S330="YES",1,0)))*VLOOKUP($H330,LISTS!$G$2:$H$10,2,FALSE)</f>
        <v>0</v>
      </c>
      <c r="AF330" s="13">
        <f>(IF($K330="No",0,VLOOKUP(AF$3,LISTS!$M$2:$N$21,2,FALSE)*IF(T330="YES",1,0)))*VLOOKUP($H330,LISTS!$G$2:$H$10,2,FALSE)</f>
        <v>0</v>
      </c>
      <c r="AG330" s="13">
        <f>(IF($K330="No",0,VLOOKUP(AG$3,LISTS!$M$2:$N$21,2,FALSE)*IF(U330="YES",1,0)))*VLOOKUP($H330,LISTS!$G$2:$H$10,2,FALSE)</f>
        <v>0</v>
      </c>
      <c r="AH330" s="13">
        <f>(IF($K330="No",0,VLOOKUP(AH$3,LISTS!$M$2:$N$21,2,FALSE)*IF(V330="YES",1,0)))*VLOOKUP($H330,LISTS!$G$2:$H$10,2,FALSE)</f>
        <v>0</v>
      </c>
      <c r="AI330" s="29">
        <f t="shared" si="61"/>
        <v>0</v>
      </c>
    </row>
    <row r="331" spans="1:35" x14ac:dyDescent="0.25">
      <c r="A331" s="3">
        <f t="shared" si="56"/>
        <v>2023</v>
      </c>
      <c r="B331" s="11">
        <f t="shared" si="57"/>
        <v>12</v>
      </c>
      <c r="C331" s="11" t="str">
        <f>VLOOKUP($B331,'FIXTURES INPUT'!$A$4:$H$41,2,FALSE)</f>
        <v>WK12</v>
      </c>
      <c r="D331" s="13" t="str">
        <f>VLOOKUP($B331,'FIXTURES INPUT'!$A$4:$H$41,3,FALSE)</f>
        <v>Fri</v>
      </c>
      <c r="E331" s="14">
        <f>VLOOKUP($B331,'FIXTURES INPUT'!$A$4:$H$41,4,FALSE)</f>
        <v>45108</v>
      </c>
      <c r="F331" s="4" t="str">
        <f>VLOOKUP($B331,'FIXTURES INPUT'!$A$4:$H$41,6,FALSE)</f>
        <v>Tour</v>
      </c>
      <c r="G331" s="13" t="str">
        <f>VLOOKUP($B331,'FIXTURES INPUT'!$A$4:$H$41,7,FALSE)</f>
        <v>Away</v>
      </c>
      <c r="H331" s="13" t="str">
        <f>VLOOKUP($B331,'FIXTURES INPUT'!$A$4:$H$41,8,FALSE)</f>
        <v>Standard</v>
      </c>
      <c r="I331" s="13">
        <f t="shared" si="62"/>
        <v>9</v>
      </c>
      <c r="J331" s="4" t="str">
        <f>VLOOKUP($I331,LISTS!$A$2:$B$39,2,FALSE)</f>
        <v>Dan Common</v>
      </c>
      <c r="K331" s="32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X331" s="13">
        <f>(IF($K331="No",0,VLOOKUP(X$3,LISTS!$M$2:$N$21,2,FALSE)*L331))*VLOOKUP($H331,LISTS!$G$2:$H$10,2,FALSE)</f>
        <v>0</v>
      </c>
      <c r="Y331" s="13">
        <f>(IF($K331="No",0,VLOOKUP(Y$3,LISTS!$M$2:$N$21,2,FALSE)*M331))*VLOOKUP($H331,LISTS!$G$2:$H$10,2,FALSE)</f>
        <v>0</v>
      </c>
      <c r="Z331" s="13">
        <f>(IF($K331="No",0,VLOOKUP(Z$3,LISTS!$M$2:$N$21,2,FALSE)*N331))*VLOOKUP($H331,LISTS!$G$2:$H$10,2,FALSE)</f>
        <v>0</v>
      </c>
      <c r="AA331" s="13">
        <f>(IF($K331="No",0,VLOOKUP(AA$3,LISTS!$M$2:$N$21,2,FALSE)*O331))*VLOOKUP($H331,LISTS!$G$2:$H$10,2,FALSE)</f>
        <v>0</v>
      </c>
      <c r="AB331" s="13">
        <f>(IF($K331="No",0,VLOOKUP(AB$3,LISTS!$M$2:$N$21,2,FALSE)*P331))*VLOOKUP($H331,LISTS!$G$2:$H$10,2,FALSE)</f>
        <v>0</v>
      </c>
      <c r="AC331" s="13">
        <f>(IF($K331="No",0,VLOOKUP(AC$3,LISTS!$M$2:$N$21,2,FALSE)*IF(Q331="YES",1,0)))*VLOOKUP($H331,LISTS!$G$2:$H$10,2,FALSE)</f>
        <v>0</v>
      </c>
      <c r="AD331" s="13">
        <f>(IF($K331="No",0,VLOOKUP(AD$3,LISTS!$M$2:$N$21,2,FALSE)*IF(R331="YES",1,0)))*VLOOKUP($H331,LISTS!$G$2:$H$10,2,FALSE)</f>
        <v>0</v>
      </c>
      <c r="AE331" s="13">
        <f>(IF($K331="No",0,VLOOKUP(AE$3,LISTS!$M$2:$N$21,2,FALSE)*IF(S331="YES",1,0)))*VLOOKUP($H331,LISTS!$G$2:$H$10,2,FALSE)</f>
        <v>0</v>
      </c>
      <c r="AF331" s="13">
        <f>(IF($K331="No",0,VLOOKUP(AF$3,LISTS!$M$2:$N$21,2,FALSE)*IF(T331="YES",1,0)))*VLOOKUP($H331,LISTS!$G$2:$H$10,2,FALSE)</f>
        <v>0</v>
      </c>
      <c r="AG331" s="13">
        <f>(IF($K331="No",0,VLOOKUP(AG$3,LISTS!$M$2:$N$21,2,FALSE)*IF(U331="YES",1,0)))*VLOOKUP($H331,LISTS!$G$2:$H$10,2,FALSE)</f>
        <v>0</v>
      </c>
      <c r="AH331" s="13">
        <f>(IF($K331="No",0,VLOOKUP(AH$3,LISTS!$M$2:$N$21,2,FALSE)*IF(V331="YES",1,0)))*VLOOKUP($H331,LISTS!$G$2:$H$10,2,FALSE)</f>
        <v>0</v>
      </c>
      <c r="AI331" s="29">
        <f t="shared" si="61"/>
        <v>0</v>
      </c>
    </row>
    <row r="332" spans="1:35" x14ac:dyDescent="0.25">
      <c r="A332" s="3">
        <f t="shared" si="56"/>
        <v>2023</v>
      </c>
      <c r="B332" s="11">
        <f t="shared" si="57"/>
        <v>12</v>
      </c>
      <c r="C332" s="11" t="str">
        <f>VLOOKUP($B332,'FIXTURES INPUT'!$A$4:$H$41,2,FALSE)</f>
        <v>WK12</v>
      </c>
      <c r="D332" s="13" t="str">
        <f>VLOOKUP($B332,'FIXTURES INPUT'!$A$4:$H$41,3,FALSE)</f>
        <v>Fri</v>
      </c>
      <c r="E332" s="14">
        <f>VLOOKUP($B332,'FIXTURES INPUT'!$A$4:$H$41,4,FALSE)</f>
        <v>45108</v>
      </c>
      <c r="F332" s="4" t="str">
        <f>VLOOKUP($B332,'FIXTURES INPUT'!$A$4:$H$41,6,FALSE)</f>
        <v>Tour</v>
      </c>
      <c r="G332" s="13" t="str">
        <f>VLOOKUP($B332,'FIXTURES INPUT'!$A$4:$H$41,7,FALSE)</f>
        <v>Away</v>
      </c>
      <c r="H332" s="13" t="str">
        <f>VLOOKUP($B332,'FIXTURES INPUT'!$A$4:$H$41,8,FALSE)</f>
        <v>Standard</v>
      </c>
      <c r="I332" s="13">
        <f t="shared" si="62"/>
        <v>10</v>
      </c>
      <c r="J332" s="4" t="str">
        <f>VLOOKUP($I332,LISTS!$A$2:$B$39,2,FALSE)</f>
        <v>Chown</v>
      </c>
      <c r="K332" s="32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X332" s="13">
        <f>(IF($K332="No",0,VLOOKUP(X$3,LISTS!$M$2:$N$21,2,FALSE)*L332))*VLOOKUP($H332,LISTS!$G$2:$H$10,2,FALSE)</f>
        <v>0</v>
      </c>
      <c r="Y332" s="13">
        <f>(IF($K332="No",0,VLOOKUP(Y$3,LISTS!$M$2:$N$21,2,FALSE)*M332))*VLOOKUP($H332,LISTS!$G$2:$H$10,2,FALSE)</f>
        <v>0</v>
      </c>
      <c r="Z332" s="13">
        <f>(IF($K332="No",0,VLOOKUP(Z$3,LISTS!$M$2:$N$21,2,FALSE)*N332))*VLOOKUP($H332,LISTS!$G$2:$H$10,2,FALSE)</f>
        <v>0</v>
      </c>
      <c r="AA332" s="13">
        <f>(IF($K332="No",0,VLOOKUP(AA$3,LISTS!$M$2:$N$21,2,FALSE)*O332))*VLOOKUP($H332,LISTS!$G$2:$H$10,2,FALSE)</f>
        <v>0</v>
      </c>
      <c r="AB332" s="13">
        <f>(IF($K332="No",0,VLOOKUP(AB$3,LISTS!$M$2:$N$21,2,FALSE)*P332))*VLOOKUP($H332,LISTS!$G$2:$H$10,2,FALSE)</f>
        <v>0</v>
      </c>
      <c r="AC332" s="13">
        <f>(IF($K332="No",0,VLOOKUP(AC$3,LISTS!$M$2:$N$21,2,FALSE)*IF(Q332="YES",1,0)))*VLOOKUP($H332,LISTS!$G$2:$H$10,2,FALSE)</f>
        <v>0</v>
      </c>
      <c r="AD332" s="13">
        <f>(IF($K332="No",0,VLOOKUP(AD$3,LISTS!$M$2:$N$21,2,FALSE)*IF(R332="YES",1,0)))*VLOOKUP($H332,LISTS!$G$2:$H$10,2,FALSE)</f>
        <v>0</v>
      </c>
      <c r="AE332" s="13">
        <f>(IF($K332="No",0,VLOOKUP(AE$3,LISTS!$M$2:$N$21,2,FALSE)*IF(S332="YES",1,0)))*VLOOKUP($H332,LISTS!$G$2:$H$10,2,FALSE)</f>
        <v>0</v>
      </c>
      <c r="AF332" s="13">
        <f>(IF($K332="No",0,VLOOKUP(AF$3,LISTS!$M$2:$N$21,2,FALSE)*IF(T332="YES",1,0)))*VLOOKUP($H332,LISTS!$G$2:$H$10,2,FALSE)</f>
        <v>0</v>
      </c>
      <c r="AG332" s="13">
        <f>(IF($K332="No",0,VLOOKUP(AG$3,LISTS!$M$2:$N$21,2,FALSE)*IF(U332="YES",1,0)))*VLOOKUP($H332,LISTS!$G$2:$H$10,2,FALSE)</f>
        <v>0</v>
      </c>
      <c r="AH332" s="13">
        <f>(IF($K332="No",0,VLOOKUP(AH$3,LISTS!$M$2:$N$21,2,FALSE)*IF(V332="YES",1,0)))*VLOOKUP($H332,LISTS!$G$2:$H$10,2,FALSE)</f>
        <v>0</v>
      </c>
      <c r="AI332" s="29">
        <f t="shared" si="61"/>
        <v>0</v>
      </c>
    </row>
    <row r="333" spans="1:35" x14ac:dyDescent="0.25">
      <c r="A333" s="3">
        <f t="shared" si="56"/>
        <v>2023</v>
      </c>
      <c r="B333" s="11">
        <f t="shared" si="57"/>
        <v>12</v>
      </c>
      <c r="C333" s="11" t="str">
        <f>VLOOKUP($B333,'FIXTURES INPUT'!$A$4:$H$41,2,FALSE)</f>
        <v>WK12</v>
      </c>
      <c r="D333" s="13" t="str">
        <f>VLOOKUP($B333,'FIXTURES INPUT'!$A$4:$H$41,3,FALSE)</f>
        <v>Fri</v>
      </c>
      <c r="E333" s="14">
        <f>VLOOKUP($B333,'FIXTURES INPUT'!$A$4:$H$41,4,FALSE)</f>
        <v>45108</v>
      </c>
      <c r="F333" s="4" t="str">
        <f>VLOOKUP($B333,'FIXTURES INPUT'!$A$4:$H$41,6,FALSE)</f>
        <v>Tour</v>
      </c>
      <c r="G333" s="13" t="str">
        <f>VLOOKUP($B333,'FIXTURES INPUT'!$A$4:$H$41,7,FALSE)</f>
        <v>Away</v>
      </c>
      <c r="H333" s="13" t="str">
        <f>VLOOKUP($B333,'FIXTURES INPUT'!$A$4:$H$41,8,FALSE)</f>
        <v>Standard</v>
      </c>
      <c r="I333" s="13">
        <f t="shared" si="62"/>
        <v>11</v>
      </c>
      <c r="J333" s="4" t="str">
        <f>VLOOKUP($I333,LISTS!$A$2:$B$39,2,FALSE)</f>
        <v>Minndo</v>
      </c>
      <c r="K333" s="32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X333" s="13">
        <f>(IF($K333="No",0,VLOOKUP(X$3,LISTS!$M$2:$N$21,2,FALSE)*L333))*VLOOKUP($H333,LISTS!$G$2:$H$10,2,FALSE)</f>
        <v>0</v>
      </c>
      <c r="Y333" s="13">
        <f>(IF($K333="No",0,VLOOKUP(Y$3,LISTS!$M$2:$N$21,2,FALSE)*M333))*VLOOKUP($H333,LISTS!$G$2:$H$10,2,FALSE)</f>
        <v>0</v>
      </c>
      <c r="Z333" s="13">
        <f>(IF($K333="No",0,VLOOKUP(Z$3,LISTS!$M$2:$N$21,2,FALSE)*N333))*VLOOKUP($H333,LISTS!$G$2:$H$10,2,FALSE)</f>
        <v>0</v>
      </c>
      <c r="AA333" s="13">
        <f>(IF($K333="No",0,VLOOKUP(AA$3,LISTS!$M$2:$N$21,2,FALSE)*O333))*VLOOKUP($H333,LISTS!$G$2:$H$10,2,FALSE)</f>
        <v>0</v>
      </c>
      <c r="AB333" s="13">
        <f>(IF($K333="No",0,VLOOKUP(AB$3,LISTS!$M$2:$N$21,2,FALSE)*P333))*VLOOKUP($H333,LISTS!$G$2:$H$10,2,FALSE)</f>
        <v>0</v>
      </c>
      <c r="AC333" s="13">
        <f>(IF($K333="No",0,VLOOKUP(AC$3,LISTS!$M$2:$N$21,2,FALSE)*IF(Q333="YES",1,0)))*VLOOKUP($H333,LISTS!$G$2:$H$10,2,FALSE)</f>
        <v>0</v>
      </c>
      <c r="AD333" s="13">
        <f>(IF($K333="No",0,VLOOKUP(AD$3,LISTS!$M$2:$N$21,2,FALSE)*IF(R333="YES",1,0)))*VLOOKUP($H333,LISTS!$G$2:$H$10,2,FALSE)</f>
        <v>0</v>
      </c>
      <c r="AE333" s="13">
        <f>(IF($K333="No",0,VLOOKUP(AE$3,LISTS!$M$2:$N$21,2,FALSE)*IF(S333="YES",1,0)))*VLOOKUP($H333,LISTS!$G$2:$H$10,2,FALSE)</f>
        <v>0</v>
      </c>
      <c r="AF333" s="13">
        <f>(IF($K333="No",0,VLOOKUP(AF$3,LISTS!$M$2:$N$21,2,FALSE)*IF(T333="YES",1,0)))*VLOOKUP($H333,LISTS!$G$2:$H$10,2,FALSE)</f>
        <v>0</v>
      </c>
      <c r="AG333" s="13">
        <f>(IF($K333="No",0,VLOOKUP(AG$3,LISTS!$M$2:$N$21,2,FALSE)*IF(U333="YES",1,0)))*VLOOKUP($H333,LISTS!$G$2:$H$10,2,FALSE)</f>
        <v>0</v>
      </c>
      <c r="AH333" s="13">
        <f>(IF($K333="No",0,VLOOKUP(AH$3,LISTS!$M$2:$N$21,2,FALSE)*IF(V333="YES",1,0)))*VLOOKUP($H333,LISTS!$G$2:$H$10,2,FALSE)</f>
        <v>0</v>
      </c>
      <c r="AI333" s="29">
        <f t="shared" si="61"/>
        <v>0</v>
      </c>
    </row>
    <row r="334" spans="1:35" x14ac:dyDescent="0.25">
      <c r="A334" s="3">
        <f t="shared" si="56"/>
        <v>2023</v>
      </c>
      <c r="B334" s="11">
        <f t="shared" si="57"/>
        <v>12</v>
      </c>
      <c r="C334" s="11" t="str">
        <f>VLOOKUP($B334,'FIXTURES INPUT'!$A$4:$H$41,2,FALSE)</f>
        <v>WK12</v>
      </c>
      <c r="D334" s="13" t="str">
        <f>VLOOKUP($B334,'FIXTURES INPUT'!$A$4:$H$41,3,FALSE)</f>
        <v>Fri</v>
      </c>
      <c r="E334" s="14">
        <f>VLOOKUP($B334,'FIXTURES INPUT'!$A$4:$H$41,4,FALSE)</f>
        <v>45108</v>
      </c>
      <c r="F334" s="4" t="str">
        <f>VLOOKUP($B334,'FIXTURES INPUT'!$A$4:$H$41,6,FALSE)</f>
        <v>Tour</v>
      </c>
      <c r="G334" s="13" t="str">
        <f>VLOOKUP($B334,'FIXTURES INPUT'!$A$4:$H$41,7,FALSE)</f>
        <v>Away</v>
      </c>
      <c r="H334" s="13" t="str">
        <f>VLOOKUP($B334,'FIXTURES INPUT'!$A$4:$H$41,8,FALSE)</f>
        <v>Standard</v>
      </c>
      <c r="I334" s="13">
        <f t="shared" si="62"/>
        <v>12</v>
      </c>
      <c r="J334" s="4" t="str">
        <f>VLOOKUP($I334,LISTS!$A$2:$B$39,2,FALSE)</f>
        <v>Bevan Gordon</v>
      </c>
      <c r="K334" s="32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X334" s="13">
        <f>(IF($K334="No",0,VLOOKUP(X$3,LISTS!$M$2:$N$21,2,FALSE)*L334))*VLOOKUP($H334,LISTS!$G$2:$H$10,2,FALSE)</f>
        <v>0</v>
      </c>
      <c r="Y334" s="13">
        <f>(IF($K334="No",0,VLOOKUP(Y$3,LISTS!$M$2:$N$21,2,FALSE)*M334))*VLOOKUP($H334,LISTS!$G$2:$H$10,2,FALSE)</f>
        <v>0</v>
      </c>
      <c r="Z334" s="13">
        <f>(IF($K334="No",0,VLOOKUP(Z$3,LISTS!$M$2:$N$21,2,FALSE)*N334))*VLOOKUP($H334,LISTS!$G$2:$H$10,2,FALSE)</f>
        <v>0</v>
      </c>
      <c r="AA334" s="13">
        <f>(IF($K334="No",0,VLOOKUP(AA$3,LISTS!$M$2:$N$21,2,FALSE)*O334))*VLOOKUP($H334,LISTS!$G$2:$H$10,2,FALSE)</f>
        <v>0</v>
      </c>
      <c r="AB334" s="13">
        <f>(IF($K334="No",0,VLOOKUP(AB$3,LISTS!$M$2:$N$21,2,FALSE)*P334))*VLOOKUP($H334,LISTS!$G$2:$H$10,2,FALSE)</f>
        <v>0</v>
      </c>
      <c r="AC334" s="13">
        <f>(IF($K334="No",0,VLOOKUP(AC$3,LISTS!$M$2:$N$21,2,FALSE)*IF(Q334="YES",1,0)))*VLOOKUP($H334,LISTS!$G$2:$H$10,2,FALSE)</f>
        <v>0</v>
      </c>
      <c r="AD334" s="13">
        <f>(IF($K334="No",0,VLOOKUP(AD$3,LISTS!$M$2:$N$21,2,FALSE)*IF(R334="YES",1,0)))*VLOOKUP($H334,LISTS!$G$2:$H$10,2,FALSE)</f>
        <v>0</v>
      </c>
      <c r="AE334" s="13">
        <f>(IF($K334="No",0,VLOOKUP(AE$3,LISTS!$M$2:$N$21,2,FALSE)*IF(S334="YES",1,0)))*VLOOKUP($H334,LISTS!$G$2:$H$10,2,FALSE)</f>
        <v>0</v>
      </c>
      <c r="AF334" s="13">
        <f>(IF($K334="No",0,VLOOKUP(AF$3,LISTS!$M$2:$N$21,2,FALSE)*IF(T334="YES",1,0)))*VLOOKUP($H334,LISTS!$G$2:$H$10,2,FALSE)</f>
        <v>0</v>
      </c>
      <c r="AG334" s="13">
        <f>(IF($K334="No",0,VLOOKUP(AG$3,LISTS!$M$2:$N$21,2,FALSE)*IF(U334="YES",1,0)))*VLOOKUP($H334,LISTS!$G$2:$H$10,2,FALSE)</f>
        <v>0</v>
      </c>
      <c r="AH334" s="13">
        <f>(IF($K334="No",0,VLOOKUP(AH$3,LISTS!$M$2:$N$21,2,FALSE)*IF(V334="YES",1,0)))*VLOOKUP($H334,LISTS!$G$2:$H$10,2,FALSE)</f>
        <v>0</v>
      </c>
      <c r="AI334" s="29">
        <f t="shared" si="61"/>
        <v>0</v>
      </c>
    </row>
    <row r="335" spans="1:35" x14ac:dyDescent="0.25">
      <c r="A335" s="3">
        <f t="shared" si="56"/>
        <v>2023</v>
      </c>
      <c r="B335" s="11">
        <f t="shared" si="57"/>
        <v>12</v>
      </c>
      <c r="C335" s="11" t="str">
        <f>VLOOKUP($B335,'FIXTURES INPUT'!$A$4:$H$41,2,FALSE)</f>
        <v>WK12</v>
      </c>
      <c r="D335" s="13" t="str">
        <f>VLOOKUP($B335,'FIXTURES INPUT'!$A$4:$H$41,3,FALSE)</f>
        <v>Fri</v>
      </c>
      <c r="E335" s="14">
        <f>VLOOKUP($B335,'FIXTURES INPUT'!$A$4:$H$41,4,FALSE)</f>
        <v>45108</v>
      </c>
      <c r="F335" s="4" t="str">
        <f>VLOOKUP($B335,'FIXTURES INPUT'!$A$4:$H$41,6,FALSE)</f>
        <v>Tour</v>
      </c>
      <c r="G335" s="13" t="str">
        <f>VLOOKUP($B335,'FIXTURES INPUT'!$A$4:$H$41,7,FALSE)</f>
        <v>Away</v>
      </c>
      <c r="H335" s="13" t="str">
        <f>VLOOKUP($B335,'FIXTURES INPUT'!$A$4:$H$41,8,FALSE)</f>
        <v>Standard</v>
      </c>
      <c r="I335" s="13">
        <f t="shared" si="62"/>
        <v>13</v>
      </c>
      <c r="J335" s="4" t="str">
        <f>VLOOKUP($I335,LISTS!$A$2:$B$39,2,FALSE)</f>
        <v>Harry Armour</v>
      </c>
      <c r="K335" s="32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X335" s="13">
        <f>(IF($K335="No",0,VLOOKUP(X$3,LISTS!$M$2:$N$21,2,FALSE)*L335))*VLOOKUP($H335,LISTS!$G$2:$H$10,2,FALSE)</f>
        <v>0</v>
      </c>
      <c r="Y335" s="13">
        <f>(IF($K335="No",0,VLOOKUP(Y$3,LISTS!$M$2:$N$21,2,FALSE)*M335))*VLOOKUP($H335,LISTS!$G$2:$H$10,2,FALSE)</f>
        <v>0</v>
      </c>
      <c r="Z335" s="13">
        <f>(IF($K335="No",0,VLOOKUP(Z$3,LISTS!$M$2:$N$21,2,FALSE)*N335))*VLOOKUP($H335,LISTS!$G$2:$H$10,2,FALSE)</f>
        <v>0</v>
      </c>
      <c r="AA335" s="13">
        <f>(IF($K335="No",0,VLOOKUP(AA$3,LISTS!$M$2:$N$21,2,FALSE)*O335))*VLOOKUP($H335,LISTS!$G$2:$H$10,2,FALSE)</f>
        <v>0</v>
      </c>
      <c r="AB335" s="13">
        <f>(IF($K335="No",0,VLOOKUP(AB$3,LISTS!$M$2:$N$21,2,FALSE)*P335))*VLOOKUP($H335,LISTS!$G$2:$H$10,2,FALSE)</f>
        <v>0</v>
      </c>
      <c r="AC335" s="13">
        <f>(IF($K335="No",0,VLOOKUP(AC$3,LISTS!$M$2:$N$21,2,FALSE)*IF(Q335="YES",1,0)))*VLOOKUP($H335,LISTS!$G$2:$H$10,2,FALSE)</f>
        <v>0</v>
      </c>
      <c r="AD335" s="13">
        <f>(IF($K335="No",0,VLOOKUP(AD$3,LISTS!$M$2:$N$21,2,FALSE)*IF(R335="YES",1,0)))*VLOOKUP($H335,LISTS!$G$2:$H$10,2,FALSE)</f>
        <v>0</v>
      </c>
      <c r="AE335" s="13">
        <f>(IF($K335="No",0,VLOOKUP(AE$3,LISTS!$M$2:$N$21,2,FALSE)*IF(S335="YES",1,0)))*VLOOKUP($H335,LISTS!$G$2:$H$10,2,FALSE)</f>
        <v>0</v>
      </c>
      <c r="AF335" s="13">
        <f>(IF($K335="No",0,VLOOKUP(AF$3,LISTS!$M$2:$N$21,2,FALSE)*IF(T335="YES",1,0)))*VLOOKUP($H335,LISTS!$G$2:$H$10,2,FALSE)</f>
        <v>0</v>
      </c>
      <c r="AG335" s="13">
        <f>(IF($K335="No",0,VLOOKUP(AG$3,LISTS!$M$2:$N$21,2,FALSE)*IF(U335="YES",1,0)))*VLOOKUP($H335,LISTS!$G$2:$H$10,2,FALSE)</f>
        <v>0</v>
      </c>
      <c r="AH335" s="13">
        <f>(IF($K335="No",0,VLOOKUP(AH$3,LISTS!$M$2:$N$21,2,FALSE)*IF(V335="YES",1,0)))*VLOOKUP($H335,LISTS!$G$2:$H$10,2,FALSE)</f>
        <v>0</v>
      </c>
      <c r="AI335" s="29">
        <f t="shared" si="61"/>
        <v>0</v>
      </c>
    </row>
    <row r="336" spans="1:35" x14ac:dyDescent="0.25">
      <c r="A336" s="3">
        <f t="shared" si="56"/>
        <v>2023</v>
      </c>
      <c r="B336" s="11">
        <f t="shared" si="57"/>
        <v>12</v>
      </c>
      <c r="C336" s="11" t="str">
        <f>VLOOKUP($B336,'FIXTURES INPUT'!$A$4:$H$41,2,FALSE)</f>
        <v>WK12</v>
      </c>
      <c r="D336" s="13" t="str">
        <f>VLOOKUP($B336,'FIXTURES INPUT'!$A$4:$H$41,3,FALSE)</f>
        <v>Fri</v>
      </c>
      <c r="E336" s="14">
        <f>VLOOKUP($B336,'FIXTURES INPUT'!$A$4:$H$41,4,FALSE)</f>
        <v>45108</v>
      </c>
      <c r="F336" s="4" t="str">
        <f>VLOOKUP($B336,'FIXTURES INPUT'!$A$4:$H$41,6,FALSE)</f>
        <v>Tour</v>
      </c>
      <c r="G336" s="13" t="str">
        <f>VLOOKUP($B336,'FIXTURES INPUT'!$A$4:$H$41,7,FALSE)</f>
        <v>Away</v>
      </c>
      <c r="H336" s="13" t="str">
        <f>VLOOKUP($B336,'FIXTURES INPUT'!$A$4:$H$41,8,FALSE)</f>
        <v>Standard</v>
      </c>
      <c r="I336" s="13">
        <f t="shared" si="62"/>
        <v>14</v>
      </c>
      <c r="J336" s="4" t="str">
        <f>VLOOKUP($I336,LISTS!$A$2:$B$39,2,FALSE)</f>
        <v>KP</v>
      </c>
      <c r="K336" s="32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X336" s="13">
        <f>(IF($K336="No",0,VLOOKUP(X$3,LISTS!$M$2:$N$21,2,FALSE)*L336))*VLOOKUP($H336,LISTS!$G$2:$H$10,2,FALSE)</f>
        <v>0</v>
      </c>
      <c r="Y336" s="13">
        <f>(IF($K336="No",0,VLOOKUP(Y$3,LISTS!$M$2:$N$21,2,FALSE)*M336))*VLOOKUP($H336,LISTS!$G$2:$H$10,2,FALSE)</f>
        <v>0</v>
      </c>
      <c r="Z336" s="13">
        <f>(IF($K336="No",0,VLOOKUP(Z$3,LISTS!$M$2:$N$21,2,FALSE)*N336))*VLOOKUP($H336,LISTS!$G$2:$H$10,2,FALSE)</f>
        <v>0</v>
      </c>
      <c r="AA336" s="13">
        <f>(IF($K336="No",0,VLOOKUP(AA$3,LISTS!$M$2:$N$21,2,FALSE)*O336))*VLOOKUP($H336,LISTS!$G$2:$H$10,2,FALSE)</f>
        <v>0</v>
      </c>
      <c r="AB336" s="13">
        <f>(IF($K336="No",0,VLOOKUP(AB$3,LISTS!$M$2:$N$21,2,FALSE)*P336))*VLOOKUP($H336,LISTS!$G$2:$H$10,2,FALSE)</f>
        <v>0</v>
      </c>
      <c r="AC336" s="13">
        <f>(IF($K336="No",0,VLOOKUP(AC$3,LISTS!$M$2:$N$21,2,FALSE)*IF(Q336="YES",1,0)))*VLOOKUP($H336,LISTS!$G$2:$H$10,2,FALSE)</f>
        <v>0</v>
      </c>
      <c r="AD336" s="13">
        <f>(IF($K336="No",0,VLOOKUP(AD$3,LISTS!$M$2:$N$21,2,FALSE)*IF(R336="YES",1,0)))*VLOOKUP($H336,LISTS!$G$2:$H$10,2,FALSE)</f>
        <v>0</v>
      </c>
      <c r="AE336" s="13">
        <f>(IF($K336="No",0,VLOOKUP(AE$3,LISTS!$M$2:$N$21,2,FALSE)*IF(S336="YES",1,0)))*VLOOKUP($H336,LISTS!$G$2:$H$10,2,FALSE)</f>
        <v>0</v>
      </c>
      <c r="AF336" s="13">
        <f>(IF($K336="No",0,VLOOKUP(AF$3,LISTS!$M$2:$N$21,2,FALSE)*IF(T336="YES",1,0)))*VLOOKUP($H336,LISTS!$G$2:$H$10,2,FALSE)</f>
        <v>0</v>
      </c>
      <c r="AG336" s="13">
        <f>(IF($K336="No",0,VLOOKUP(AG$3,LISTS!$M$2:$N$21,2,FALSE)*IF(U336="YES",1,0)))*VLOOKUP($H336,LISTS!$G$2:$H$10,2,FALSE)</f>
        <v>0</v>
      </c>
      <c r="AH336" s="13">
        <f>(IF($K336="No",0,VLOOKUP(AH$3,LISTS!$M$2:$N$21,2,FALSE)*IF(V336="YES",1,0)))*VLOOKUP($H336,LISTS!$G$2:$H$10,2,FALSE)</f>
        <v>0</v>
      </c>
      <c r="AI336" s="29">
        <f t="shared" si="61"/>
        <v>0</v>
      </c>
    </row>
    <row r="337" spans="1:35" x14ac:dyDescent="0.25">
      <c r="A337" s="3">
        <f t="shared" si="56"/>
        <v>2023</v>
      </c>
      <c r="B337" s="11">
        <f t="shared" si="57"/>
        <v>12</v>
      </c>
      <c r="C337" s="11" t="str">
        <f>VLOOKUP($B337,'FIXTURES INPUT'!$A$4:$H$41,2,FALSE)</f>
        <v>WK12</v>
      </c>
      <c r="D337" s="13" t="str">
        <f>VLOOKUP($B337,'FIXTURES INPUT'!$A$4:$H$41,3,FALSE)</f>
        <v>Fri</v>
      </c>
      <c r="E337" s="14">
        <f>VLOOKUP($B337,'FIXTURES INPUT'!$A$4:$H$41,4,FALSE)</f>
        <v>45108</v>
      </c>
      <c r="F337" s="4" t="str">
        <f>VLOOKUP($B337,'FIXTURES INPUT'!$A$4:$H$41,6,FALSE)</f>
        <v>Tour</v>
      </c>
      <c r="G337" s="13" t="str">
        <f>VLOOKUP($B337,'FIXTURES INPUT'!$A$4:$H$41,7,FALSE)</f>
        <v>Away</v>
      </c>
      <c r="H337" s="13" t="str">
        <f>VLOOKUP($B337,'FIXTURES INPUT'!$A$4:$H$41,8,FALSE)</f>
        <v>Standard</v>
      </c>
      <c r="I337" s="13">
        <f t="shared" si="62"/>
        <v>15</v>
      </c>
      <c r="J337" s="4" t="str">
        <f>VLOOKUP($I337,LISTS!$A$2:$B$39,2,FALSE)</f>
        <v>Will Stacey</v>
      </c>
      <c r="K337" s="32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X337" s="13">
        <f>(IF($K337="No",0,VLOOKUP(X$3,LISTS!$M$2:$N$21,2,FALSE)*L337))*VLOOKUP($H337,LISTS!$G$2:$H$10,2,FALSE)</f>
        <v>0</v>
      </c>
      <c r="Y337" s="13">
        <f>(IF($K337="No",0,VLOOKUP(Y$3,LISTS!$M$2:$N$21,2,FALSE)*M337))*VLOOKUP($H337,LISTS!$G$2:$H$10,2,FALSE)</f>
        <v>0</v>
      </c>
      <c r="Z337" s="13">
        <f>(IF($K337="No",0,VLOOKUP(Z$3,LISTS!$M$2:$N$21,2,FALSE)*N337))*VLOOKUP($H337,LISTS!$G$2:$H$10,2,FALSE)</f>
        <v>0</v>
      </c>
      <c r="AA337" s="13">
        <f>(IF($K337="No",0,VLOOKUP(AA$3,LISTS!$M$2:$N$21,2,FALSE)*O337))*VLOOKUP($H337,LISTS!$G$2:$H$10,2,FALSE)</f>
        <v>0</v>
      </c>
      <c r="AB337" s="13">
        <f>(IF($K337="No",0,VLOOKUP(AB$3,LISTS!$M$2:$N$21,2,FALSE)*P337))*VLOOKUP($H337,LISTS!$G$2:$H$10,2,FALSE)</f>
        <v>0</v>
      </c>
      <c r="AC337" s="13">
        <f>(IF($K337="No",0,VLOOKUP(AC$3,LISTS!$M$2:$N$21,2,FALSE)*IF(Q337="YES",1,0)))*VLOOKUP($H337,LISTS!$G$2:$H$10,2,FALSE)</f>
        <v>0</v>
      </c>
      <c r="AD337" s="13">
        <f>(IF($K337="No",0,VLOOKUP(AD$3,LISTS!$M$2:$N$21,2,FALSE)*IF(R337="YES",1,0)))*VLOOKUP($H337,LISTS!$G$2:$H$10,2,FALSE)</f>
        <v>0</v>
      </c>
      <c r="AE337" s="13">
        <f>(IF($K337="No",0,VLOOKUP(AE$3,LISTS!$M$2:$N$21,2,FALSE)*IF(S337="YES",1,0)))*VLOOKUP($H337,LISTS!$G$2:$H$10,2,FALSE)</f>
        <v>0</v>
      </c>
      <c r="AF337" s="13">
        <f>(IF($K337="No",0,VLOOKUP(AF$3,LISTS!$M$2:$N$21,2,FALSE)*IF(T337="YES",1,0)))*VLOOKUP($H337,LISTS!$G$2:$H$10,2,FALSE)</f>
        <v>0</v>
      </c>
      <c r="AG337" s="13">
        <f>(IF($K337="No",0,VLOOKUP(AG$3,LISTS!$M$2:$N$21,2,FALSE)*IF(U337="YES",1,0)))*VLOOKUP($H337,LISTS!$G$2:$H$10,2,FALSE)</f>
        <v>0</v>
      </c>
      <c r="AH337" s="13">
        <f>(IF($K337="No",0,VLOOKUP(AH$3,LISTS!$M$2:$N$21,2,FALSE)*IF(V337="YES",1,0)))*VLOOKUP($H337,LISTS!$G$2:$H$10,2,FALSE)</f>
        <v>0</v>
      </c>
      <c r="AI337" s="29">
        <f t="shared" si="61"/>
        <v>0</v>
      </c>
    </row>
    <row r="338" spans="1:35" x14ac:dyDescent="0.25">
      <c r="A338" s="3">
        <f t="shared" si="56"/>
        <v>2023</v>
      </c>
      <c r="B338" s="11">
        <f t="shared" si="57"/>
        <v>12</v>
      </c>
      <c r="C338" s="11" t="str">
        <f>VLOOKUP($B338,'FIXTURES INPUT'!$A$4:$H$41,2,FALSE)</f>
        <v>WK12</v>
      </c>
      <c r="D338" s="13" t="str">
        <f>VLOOKUP($B338,'FIXTURES INPUT'!$A$4:$H$41,3,FALSE)</f>
        <v>Fri</v>
      </c>
      <c r="E338" s="14">
        <f>VLOOKUP($B338,'FIXTURES INPUT'!$A$4:$H$41,4,FALSE)</f>
        <v>45108</v>
      </c>
      <c r="F338" s="4" t="str">
        <f>VLOOKUP($B338,'FIXTURES INPUT'!$A$4:$H$41,6,FALSE)</f>
        <v>Tour</v>
      </c>
      <c r="G338" s="13" t="str">
        <f>VLOOKUP($B338,'FIXTURES INPUT'!$A$4:$H$41,7,FALSE)</f>
        <v>Away</v>
      </c>
      <c r="H338" s="13" t="str">
        <f>VLOOKUP($B338,'FIXTURES INPUT'!$A$4:$H$41,8,FALSE)</f>
        <v>Standard</v>
      </c>
      <c r="I338" s="13">
        <f t="shared" si="62"/>
        <v>16</v>
      </c>
      <c r="J338" s="4" t="str">
        <f>VLOOKUP($I338,LISTS!$A$2:$B$39,2,FALSE)</f>
        <v>Barry</v>
      </c>
      <c r="K338" s="32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X338" s="13">
        <f>(IF($K338="No",0,VLOOKUP(X$3,LISTS!$M$2:$N$21,2,FALSE)*L338))*VLOOKUP($H338,LISTS!$G$2:$H$10,2,FALSE)</f>
        <v>0</v>
      </c>
      <c r="Y338" s="13">
        <f>(IF($K338="No",0,VLOOKUP(Y$3,LISTS!$M$2:$N$21,2,FALSE)*M338))*VLOOKUP($H338,LISTS!$G$2:$H$10,2,FALSE)</f>
        <v>0</v>
      </c>
      <c r="Z338" s="13">
        <f>(IF($K338="No",0,VLOOKUP(Z$3,LISTS!$M$2:$N$21,2,FALSE)*N338))*VLOOKUP($H338,LISTS!$G$2:$H$10,2,FALSE)</f>
        <v>0</v>
      </c>
      <c r="AA338" s="13">
        <f>(IF($K338="No",0,VLOOKUP(AA$3,LISTS!$M$2:$N$21,2,FALSE)*O338))*VLOOKUP($H338,LISTS!$G$2:$H$10,2,FALSE)</f>
        <v>0</v>
      </c>
      <c r="AB338" s="13">
        <f>(IF($K338="No",0,VLOOKUP(AB$3,LISTS!$M$2:$N$21,2,FALSE)*P338))*VLOOKUP($H338,LISTS!$G$2:$H$10,2,FALSE)</f>
        <v>0</v>
      </c>
      <c r="AC338" s="13">
        <f>(IF($K338="No",0,VLOOKUP(AC$3,LISTS!$M$2:$N$21,2,FALSE)*IF(Q338="YES",1,0)))*VLOOKUP($H338,LISTS!$G$2:$H$10,2,FALSE)</f>
        <v>0</v>
      </c>
      <c r="AD338" s="13">
        <f>(IF($K338="No",0,VLOOKUP(AD$3,LISTS!$M$2:$N$21,2,FALSE)*IF(R338="YES",1,0)))*VLOOKUP($H338,LISTS!$G$2:$H$10,2,FALSE)</f>
        <v>0</v>
      </c>
      <c r="AE338" s="13">
        <f>(IF($K338="No",0,VLOOKUP(AE$3,LISTS!$M$2:$N$21,2,FALSE)*IF(S338="YES",1,0)))*VLOOKUP($H338,LISTS!$G$2:$H$10,2,FALSE)</f>
        <v>0</v>
      </c>
      <c r="AF338" s="13">
        <f>(IF($K338="No",0,VLOOKUP(AF$3,LISTS!$M$2:$N$21,2,FALSE)*IF(T338="YES",1,0)))*VLOOKUP($H338,LISTS!$G$2:$H$10,2,FALSE)</f>
        <v>0</v>
      </c>
      <c r="AG338" s="13">
        <f>(IF($K338="No",0,VLOOKUP(AG$3,LISTS!$M$2:$N$21,2,FALSE)*IF(U338="YES",1,0)))*VLOOKUP($H338,LISTS!$G$2:$H$10,2,FALSE)</f>
        <v>0</v>
      </c>
      <c r="AH338" s="13">
        <f>(IF($K338="No",0,VLOOKUP(AH$3,LISTS!$M$2:$N$21,2,FALSE)*IF(V338="YES",1,0)))*VLOOKUP($H338,LISTS!$G$2:$H$10,2,FALSE)</f>
        <v>0</v>
      </c>
      <c r="AI338" s="29">
        <f t="shared" si="61"/>
        <v>0</v>
      </c>
    </row>
    <row r="339" spans="1:35" x14ac:dyDescent="0.25">
      <c r="A339" s="3">
        <f t="shared" si="56"/>
        <v>2023</v>
      </c>
      <c r="B339" s="11">
        <f t="shared" si="57"/>
        <v>12</v>
      </c>
      <c r="C339" s="11" t="str">
        <f>VLOOKUP($B339,'FIXTURES INPUT'!$A$4:$H$41,2,FALSE)</f>
        <v>WK12</v>
      </c>
      <c r="D339" s="13" t="str">
        <f>VLOOKUP($B339,'FIXTURES INPUT'!$A$4:$H$41,3,FALSE)</f>
        <v>Fri</v>
      </c>
      <c r="E339" s="14">
        <f>VLOOKUP($B339,'FIXTURES INPUT'!$A$4:$H$41,4,FALSE)</f>
        <v>45108</v>
      </c>
      <c r="F339" s="4" t="str">
        <f>VLOOKUP($B339,'FIXTURES INPUT'!$A$4:$H$41,6,FALSE)</f>
        <v>Tour</v>
      </c>
      <c r="G339" s="13" t="str">
        <f>VLOOKUP($B339,'FIXTURES INPUT'!$A$4:$H$41,7,FALSE)</f>
        <v>Away</v>
      </c>
      <c r="H339" s="13" t="str">
        <f>VLOOKUP($B339,'FIXTURES INPUT'!$A$4:$H$41,8,FALSE)</f>
        <v>Standard</v>
      </c>
      <c r="I339" s="13">
        <f t="shared" si="62"/>
        <v>17</v>
      </c>
      <c r="J339" s="4" t="str">
        <f>VLOOKUP($I339,LISTS!$A$2:$B$39,2,FALSE)</f>
        <v>Rob Sherriff</v>
      </c>
      <c r="K339" s="32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X339" s="13">
        <f>(IF($K339="No",0,VLOOKUP(X$3,LISTS!$M$2:$N$21,2,FALSE)*L339))*VLOOKUP($H339,LISTS!$G$2:$H$10,2,FALSE)</f>
        <v>0</v>
      </c>
      <c r="Y339" s="13">
        <f>(IF($K339="No",0,VLOOKUP(Y$3,LISTS!$M$2:$N$21,2,FALSE)*M339))*VLOOKUP($H339,LISTS!$G$2:$H$10,2,FALSE)</f>
        <v>0</v>
      </c>
      <c r="Z339" s="13">
        <f>(IF($K339="No",0,VLOOKUP(Z$3,LISTS!$M$2:$N$21,2,FALSE)*N339))*VLOOKUP($H339,LISTS!$G$2:$H$10,2,FALSE)</f>
        <v>0</v>
      </c>
      <c r="AA339" s="13">
        <f>(IF($K339="No",0,VLOOKUP(AA$3,LISTS!$M$2:$N$21,2,FALSE)*O339))*VLOOKUP($H339,LISTS!$G$2:$H$10,2,FALSE)</f>
        <v>0</v>
      </c>
      <c r="AB339" s="13">
        <f>(IF($K339="No",0,VLOOKUP(AB$3,LISTS!$M$2:$N$21,2,FALSE)*P339))*VLOOKUP($H339,LISTS!$G$2:$H$10,2,FALSE)</f>
        <v>0</v>
      </c>
      <c r="AC339" s="13">
        <f>(IF($K339="No",0,VLOOKUP(AC$3,LISTS!$M$2:$N$21,2,FALSE)*IF(Q339="YES",1,0)))*VLOOKUP($H339,LISTS!$G$2:$H$10,2,FALSE)</f>
        <v>0</v>
      </c>
      <c r="AD339" s="13">
        <f>(IF($K339="No",0,VLOOKUP(AD$3,LISTS!$M$2:$N$21,2,FALSE)*IF(R339="YES",1,0)))*VLOOKUP($H339,LISTS!$G$2:$H$10,2,FALSE)</f>
        <v>0</v>
      </c>
      <c r="AE339" s="13">
        <f>(IF($K339="No",0,VLOOKUP(AE$3,LISTS!$M$2:$N$21,2,FALSE)*IF(S339="YES",1,0)))*VLOOKUP($H339,LISTS!$G$2:$H$10,2,FALSE)</f>
        <v>0</v>
      </c>
      <c r="AF339" s="13">
        <f>(IF($K339="No",0,VLOOKUP(AF$3,LISTS!$M$2:$N$21,2,FALSE)*IF(T339="YES",1,0)))*VLOOKUP($H339,LISTS!$G$2:$H$10,2,FALSE)</f>
        <v>0</v>
      </c>
      <c r="AG339" s="13">
        <f>(IF($K339="No",0,VLOOKUP(AG$3,LISTS!$M$2:$N$21,2,FALSE)*IF(U339="YES",1,0)))*VLOOKUP($H339,LISTS!$G$2:$H$10,2,FALSE)</f>
        <v>0</v>
      </c>
      <c r="AH339" s="13">
        <f>(IF($K339="No",0,VLOOKUP(AH$3,LISTS!$M$2:$N$21,2,FALSE)*IF(V339="YES",1,0)))*VLOOKUP($H339,LISTS!$G$2:$H$10,2,FALSE)</f>
        <v>0</v>
      </c>
      <c r="AI339" s="29">
        <f t="shared" si="61"/>
        <v>0</v>
      </c>
    </row>
    <row r="340" spans="1:35" x14ac:dyDescent="0.25">
      <c r="A340" s="3">
        <f t="shared" si="56"/>
        <v>2023</v>
      </c>
      <c r="B340" s="11">
        <f t="shared" si="57"/>
        <v>12</v>
      </c>
      <c r="C340" s="11" t="str">
        <f>VLOOKUP($B340,'FIXTURES INPUT'!$A$4:$H$41,2,FALSE)</f>
        <v>WK12</v>
      </c>
      <c r="D340" s="13" t="str">
        <f>VLOOKUP($B340,'FIXTURES INPUT'!$A$4:$H$41,3,FALSE)</f>
        <v>Fri</v>
      </c>
      <c r="E340" s="14">
        <f>VLOOKUP($B340,'FIXTURES INPUT'!$A$4:$H$41,4,FALSE)</f>
        <v>45108</v>
      </c>
      <c r="F340" s="4" t="str">
        <f>VLOOKUP($B340,'FIXTURES INPUT'!$A$4:$H$41,6,FALSE)</f>
        <v>Tour</v>
      </c>
      <c r="G340" s="13" t="str">
        <f>VLOOKUP($B340,'FIXTURES INPUT'!$A$4:$H$41,7,FALSE)</f>
        <v>Away</v>
      </c>
      <c r="H340" s="13" t="str">
        <f>VLOOKUP($B340,'FIXTURES INPUT'!$A$4:$H$41,8,FALSE)</f>
        <v>Standard</v>
      </c>
      <c r="I340" s="13">
        <f t="shared" si="62"/>
        <v>18</v>
      </c>
      <c r="J340" s="4" t="str">
        <f>VLOOKUP($I340,LISTS!$A$2:$B$39,2,FALSE)</f>
        <v>Gary Chenery</v>
      </c>
      <c r="K340" s="32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X340" s="13">
        <f>(IF($K340="No",0,VLOOKUP(X$3,LISTS!$M$2:$N$21,2,FALSE)*L340))*VLOOKUP($H340,LISTS!$G$2:$H$10,2,FALSE)</f>
        <v>0</v>
      </c>
      <c r="Y340" s="13">
        <f>(IF($K340="No",0,VLOOKUP(Y$3,LISTS!$M$2:$N$21,2,FALSE)*M340))*VLOOKUP($H340,LISTS!$G$2:$H$10,2,FALSE)</f>
        <v>0</v>
      </c>
      <c r="Z340" s="13">
        <f>(IF($K340="No",0,VLOOKUP(Z$3,LISTS!$M$2:$N$21,2,FALSE)*N340))*VLOOKUP($H340,LISTS!$G$2:$H$10,2,FALSE)</f>
        <v>0</v>
      </c>
      <c r="AA340" s="13">
        <f>(IF($K340="No",0,VLOOKUP(AA$3,LISTS!$M$2:$N$21,2,FALSE)*O340))*VLOOKUP($H340,LISTS!$G$2:$H$10,2,FALSE)</f>
        <v>0</v>
      </c>
      <c r="AB340" s="13">
        <f>(IF($K340="No",0,VLOOKUP(AB$3,LISTS!$M$2:$N$21,2,FALSE)*P340))*VLOOKUP($H340,LISTS!$G$2:$H$10,2,FALSE)</f>
        <v>0</v>
      </c>
      <c r="AC340" s="13">
        <f>(IF($K340="No",0,VLOOKUP(AC$3,LISTS!$M$2:$N$21,2,FALSE)*IF(Q340="YES",1,0)))*VLOOKUP($H340,LISTS!$G$2:$H$10,2,FALSE)</f>
        <v>0</v>
      </c>
      <c r="AD340" s="13">
        <f>(IF($K340="No",0,VLOOKUP(AD$3,LISTS!$M$2:$N$21,2,FALSE)*IF(R340="YES",1,0)))*VLOOKUP($H340,LISTS!$G$2:$H$10,2,FALSE)</f>
        <v>0</v>
      </c>
      <c r="AE340" s="13">
        <f>(IF($K340="No",0,VLOOKUP(AE$3,LISTS!$M$2:$N$21,2,FALSE)*IF(S340="YES",1,0)))*VLOOKUP($H340,LISTS!$G$2:$H$10,2,FALSE)</f>
        <v>0</v>
      </c>
      <c r="AF340" s="13">
        <f>(IF($K340="No",0,VLOOKUP(AF$3,LISTS!$M$2:$N$21,2,FALSE)*IF(T340="YES",1,0)))*VLOOKUP($H340,LISTS!$G$2:$H$10,2,FALSE)</f>
        <v>0</v>
      </c>
      <c r="AG340" s="13">
        <f>(IF($K340="No",0,VLOOKUP(AG$3,LISTS!$M$2:$N$21,2,FALSE)*IF(U340="YES",1,0)))*VLOOKUP($H340,LISTS!$G$2:$H$10,2,FALSE)</f>
        <v>0</v>
      </c>
      <c r="AH340" s="13">
        <f>(IF($K340="No",0,VLOOKUP(AH$3,LISTS!$M$2:$N$21,2,FALSE)*IF(V340="YES",1,0)))*VLOOKUP($H340,LISTS!$G$2:$H$10,2,FALSE)</f>
        <v>0</v>
      </c>
      <c r="AI340" s="29">
        <f t="shared" si="61"/>
        <v>0</v>
      </c>
    </row>
    <row r="341" spans="1:35" x14ac:dyDescent="0.25">
      <c r="A341" s="3">
        <f t="shared" si="56"/>
        <v>2023</v>
      </c>
      <c r="B341" s="11">
        <f t="shared" si="57"/>
        <v>12</v>
      </c>
      <c r="C341" s="11" t="str">
        <f>VLOOKUP($B341,'FIXTURES INPUT'!$A$4:$H$41,2,FALSE)</f>
        <v>WK12</v>
      </c>
      <c r="D341" s="13" t="str">
        <f>VLOOKUP($B341,'FIXTURES INPUT'!$A$4:$H$41,3,FALSE)</f>
        <v>Fri</v>
      </c>
      <c r="E341" s="14">
        <f>VLOOKUP($B341,'FIXTURES INPUT'!$A$4:$H$41,4,FALSE)</f>
        <v>45108</v>
      </c>
      <c r="F341" s="4" t="str">
        <f>VLOOKUP($B341,'FIXTURES INPUT'!$A$4:$H$41,6,FALSE)</f>
        <v>Tour</v>
      </c>
      <c r="G341" s="13" t="str">
        <f>VLOOKUP($B341,'FIXTURES INPUT'!$A$4:$H$41,7,FALSE)</f>
        <v>Away</v>
      </c>
      <c r="H341" s="13" t="str">
        <f>VLOOKUP($B341,'FIXTURES INPUT'!$A$4:$H$41,8,FALSE)</f>
        <v>Standard</v>
      </c>
      <c r="I341" s="13">
        <f t="shared" si="62"/>
        <v>19</v>
      </c>
      <c r="J341" s="4" t="str">
        <f>VLOOKUP($I341,LISTS!$A$2:$B$39,2,FALSE)</f>
        <v>Jack Cousins</v>
      </c>
      <c r="K341" s="32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X341" s="13">
        <f>(IF($K341="No",0,VLOOKUP(X$3,LISTS!$M$2:$N$21,2,FALSE)*L341))*VLOOKUP($H341,LISTS!$G$2:$H$10,2,FALSE)</f>
        <v>0</v>
      </c>
      <c r="Y341" s="13">
        <f>(IF($K341="No",0,VLOOKUP(Y$3,LISTS!$M$2:$N$21,2,FALSE)*M341))*VLOOKUP($H341,LISTS!$G$2:$H$10,2,FALSE)</f>
        <v>0</v>
      </c>
      <c r="Z341" s="13">
        <f>(IF($K341="No",0,VLOOKUP(Z$3,LISTS!$M$2:$N$21,2,FALSE)*N341))*VLOOKUP($H341,LISTS!$G$2:$H$10,2,FALSE)</f>
        <v>0</v>
      </c>
      <c r="AA341" s="13">
        <f>(IF($K341="No",0,VLOOKUP(AA$3,LISTS!$M$2:$N$21,2,FALSE)*O341))*VLOOKUP($H341,LISTS!$G$2:$H$10,2,FALSE)</f>
        <v>0</v>
      </c>
      <c r="AB341" s="13">
        <f>(IF($K341="No",0,VLOOKUP(AB$3,LISTS!$M$2:$N$21,2,FALSE)*P341))*VLOOKUP($H341,LISTS!$G$2:$H$10,2,FALSE)</f>
        <v>0</v>
      </c>
      <c r="AC341" s="13">
        <f>(IF($K341="No",0,VLOOKUP(AC$3,LISTS!$M$2:$N$21,2,FALSE)*IF(Q341="YES",1,0)))*VLOOKUP($H341,LISTS!$G$2:$H$10,2,FALSE)</f>
        <v>0</v>
      </c>
      <c r="AD341" s="13">
        <f>(IF($K341="No",0,VLOOKUP(AD$3,LISTS!$M$2:$N$21,2,FALSE)*IF(R341="YES",1,0)))*VLOOKUP($H341,LISTS!$G$2:$H$10,2,FALSE)</f>
        <v>0</v>
      </c>
      <c r="AE341" s="13">
        <f>(IF($K341="No",0,VLOOKUP(AE$3,LISTS!$M$2:$N$21,2,FALSE)*IF(S341="YES",1,0)))*VLOOKUP($H341,LISTS!$G$2:$H$10,2,FALSE)</f>
        <v>0</v>
      </c>
      <c r="AF341" s="13">
        <f>(IF($K341="No",0,VLOOKUP(AF$3,LISTS!$M$2:$N$21,2,FALSE)*IF(T341="YES",1,0)))*VLOOKUP($H341,LISTS!$G$2:$H$10,2,FALSE)</f>
        <v>0</v>
      </c>
      <c r="AG341" s="13">
        <f>(IF($K341="No",0,VLOOKUP(AG$3,LISTS!$M$2:$N$21,2,FALSE)*IF(U341="YES",1,0)))*VLOOKUP($H341,LISTS!$G$2:$H$10,2,FALSE)</f>
        <v>0</v>
      </c>
      <c r="AH341" s="13">
        <f>(IF($K341="No",0,VLOOKUP(AH$3,LISTS!$M$2:$N$21,2,FALSE)*IF(V341="YES",1,0)))*VLOOKUP($H341,LISTS!$G$2:$H$10,2,FALSE)</f>
        <v>0</v>
      </c>
      <c r="AI341" s="29">
        <f t="shared" si="61"/>
        <v>0</v>
      </c>
    </row>
    <row r="342" spans="1:35" x14ac:dyDescent="0.25">
      <c r="A342" s="3">
        <f t="shared" si="56"/>
        <v>2023</v>
      </c>
      <c r="B342" s="11">
        <f t="shared" si="57"/>
        <v>12</v>
      </c>
      <c r="C342" s="11" t="str">
        <f>VLOOKUP($B342,'FIXTURES INPUT'!$A$4:$H$41,2,FALSE)</f>
        <v>WK12</v>
      </c>
      <c r="D342" s="13" t="str">
        <f>VLOOKUP($B342,'FIXTURES INPUT'!$A$4:$H$41,3,FALSE)</f>
        <v>Fri</v>
      </c>
      <c r="E342" s="14">
        <f>VLOOKUP($B342,'FIXTURES INPUT'!$A$4:$H$41,4,FALSE)</f>
        <v>45108</v>
      </c>
      <c r="F342" s="4" t="str">
        <f>VLOOKUP($B342,'FIXTURES INPUT'!$A$4:$H$41,6,FALSE)</f>
        <v>Tour</v>
      </c>
      <c r="G342" s="13" t="str">
        <f>VLOOKUP($B342,'FIXTURES INPUT'!$A$4:$H$41,7,FALSE)</f>
        <v>Away</v>
      </c>
      <c r="H342" s="13" t="str">
        <f>VLOOKUP($B342,'FIXTURES INPUT'!$A$4:$H$41,8,FALSE)</f>
        <v>Standard</v>
      </c>
      <c r="I342" s="13">
        <f t="shared" si="62"/>
        <v>20</v>
      </c>
      <c r="J342" s="5" t="str">
        <f>VLOOKUP($I342,LISTS!$A$2:$B$39,2,FALSE)</f>
        <v>Stuart Pacey</v>
      </c>
      <c r="K342" s="32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X342" s="13">
        <f>(IF($K342="No",0,VLOOKUP(X$3,LISTS!$M$2:$N$21,2,FALSE)*L342))*VLOOKUP($H342,LISTS!$G$2:$H$10,2,FALSE)</f>
        <v>0</v>
      </c>
      <c r="Y342" s="13">
        <f>(IF($K342="No",0,VLOOKUP(Y$3,LISTS!$M$2:$N$21,2,FALSE)*M342))*VLOOKUP($H342,LISTS!$G$2:$H$10,2,FALSE)</f>
        <v>0</v>
      </c>
      <c r="Z342" s="13">
        <f>(IF($K342="No",0,VLOOKUP(Z$3,LISTS!$M$2:$N$21,2,FALSE)*N342))*VLOOKUP($H342,LISTS!$G$2:$H$10,2,FALSE)</f>
        <v>0</v>
      </c>
      <c r="AA342" s="13">
        <f>(IF($K342="No",0,VLOOKUP(AA$3,LISTS!$M$2:$N$21,2,FALSE)*O342))*VLOOKUP($H342,LISTS!$G$2:$H$10,2,FALSE)</f>
        <v>0</v>
      </c>
      <c r="AB342" s="13">
        <f>(IF($K342="No",0,VLOOKUP(AB$3,LISTS!$M$2:$N$21,2,FALSE)*P342))*VLOOKUP($H342,LISTS!$G$2:$H$10,2,FALSE)</f>
        <v>0</v>
      </c>
      <c r="AC342" s="13">
        <f>(IF($K342="No",0,VLOOKUP(AC$3,LISTS!$M$2:$N$21,2,FALSE)*IF(Q342="YES",1,0)))*VLOOKUP($H342,LISTS!$G$2:$H$10,2,FALSE)</f>
        <v>0</v>
      </c>
      <c r="AD342" s="13">
        <f>(IF($K342="No",0,VLOOKUP(AD$3,LISTS!$M$2:$N$21,2,FALSE)*IF(R342="YES",1,0)))*VLOOKUP($H342,LISTS!$G$2:$H$10,2,FALSE)</f>
        <v>0</v>
      </c>
      <c r="AE342" s="13">
        <f>(IF($K342="No",0,VLOOKUP(AE$3,LISTS!$M$2:$N$21,2,FALSE)*IF(S342="YES",1,0)))*VLOOKUP($H342,LISTS!$G$2:$H$10,2,FALSE)</f>
        <v>0</v>
      </c>
      <c r="AF342" s="13">
        <f>(IF($K342="No",0,VLOOKUP(AF$3,LISTS!$M$2:$N$21,2,FALSE)*IF(T342="YES",1,0)))*VLOOKUP($H342,LISTS!$G$2:$H$10,2,FALSE)</f>
        <v>0</v>
      </c>
      <c r="AG342" s="13">
        <f>(IF($K342="No",0,VLOOKUP(AG$3,LISTS!$M$2:$N$21,2,FALSE)*IF(U342="YES",1,0)))*VLOOKUP($H342,LISTS!$G$2:$H$10,2,FALSE)</f>
        <v>0</v>
      </c>
      <c r="AH342" s="13">
        <f>(IF($K342="No",0,VLOOKUP(AH$3,LISTS!$M$2:$N$21,2,FALSE)*IF(V342="YES",1,0)))*VLOOKUP($H342,LISTS!$G$2:$H$10,2,FALSE)</f>
        <v>0</v>
      </c>
      <c r="AI342" s="29">
        <f t="shared" si="61"/>
        <v>0</v>
      </c>
    </row>
    <row r="343" spans="1:35" x14ac:dyDescent="0.25">
      <c r="A343" s="3">
        <f t="shared" si="56"/>
        <v>2023</v>
      </c>
      <c r="B343" s="11">
        <f t="shared" si="57"/>
        <v>12</v>
      </c>
      <c r="C343" s="11" t="str">
        <f>VLOOKUP($B343,'FIXTURES INPUT'!$A$4:$H$41,2,FALSE)</f>
        <v>WK12</v>
      </c>
      <c r="D343" s="13" t="str">
        <f>VLOOKUP($B343,'FIXTURES INPUT'!$A$4:$H$41,3,FALSE)</f>
        <v>Fri</v>
      </c>
      <c r="E343" s="14">
        <f>VLOOKUP($B343,'FIXTURES INPUT'!$A$4:$H$41,4,FALSE)</f>
        <v>45108</v>
      </c>
      <c r="F343" s="4" t="str">
        <f>VLOOKUP($B343,'FIXTURES INPUT'!$A$4:$H$41,6,FALSE)</f>
        <v>Tour</v>
      </c>
      <c r="G343" s="13" t="str">
        <f>VLOOKUP($B343,'FIXTURES INPUT'!$A$4:$H$41,7,FALSE)</f>
        <v>Away</v>
      </c>
      <c r="H343" s="13" t="str">
        <f>VLOOKUP($B343,'FIXTURES INPUT'!$A$4:$H$41,8,FALSE)</f>
        <v>Standard</v>
      </c>
      <c r="I343" s="13">
        <f t="shared" si="62"/>
        <v>21</v>
      </c>
      <c r="J343" s="4" t="str">
        <f>VLOOKUP($I343,LISTS!$A$2:$B$39,2,FALSE)</f>
        <v>Additional 3</v>
      </c>
      <c r="K343" s="32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X343" s="13">
        <f>(IF($K343="No",0,VLOOKUP(X$3,LISTS!$M$2:$N$21,2,FALSE)*L343))*VLOOKUP($H343,LISTS!$G$2:$H$10,2,FALSE)</f>
        <v>0</v>
      </c>
      <c r="Y343" s="13">
        <f>(IF($K343="No",0,VLOOKUP(Y$3,LISTS!$M$2:$N$21,2,FALSE)*M343))*VLOOKUP($H343,LISTS!$G$2:$H$10,2,FALSE)</f>
        <v>0</v>
      </c>
      <c r="Z343" s="13">
        <f>(IF($K343="No",0,VLOOKUP(Z$3,LISTS!$M$2:$N$21,2,FALSE)*N343))*VLOOKUP($H343,LISTS!$G$2:$H$10,2,FALSE)</f>
        <v>0</v>
      </c>
      <c r="AA343" s="13">
        <f>(IF($K343="No",0,VLOOKUP(AA$3,LISTS!$M$2:$N$21,2,FALSE)*O343))*VLOOKUP($H343,LISTS!$G$2:$H$10,2,FALSE)</f>
        <v>0</v>
      </c>
      <c r="AB343" s="13">
        <f>(IF($K343="No",0,VLOOKUP(AB$3,LISTS!$M$2:$N$21,2,FALSE)*P343))*VLOOKUP($H343,LISTS!$G$2:$H$10,2,FALSE)</f>
        <v>0</v>
      </c>
      <c r="AC343" s="13">
        <f>(IF($K343="No",0,VLOOKUP(AC$3,LISTS!$M$2:$N$21,2,FALSE)*IF(Q343="YES",1,0)))*VLOOKUP($H343,LISTS!$G$2:$H$10,2,FALSE)</f>
        <v>0</v>
      </c>
      <c r="AD343" s="13">
        <f>(IF($K343="No",0,VLOOKUP(AD$3,LISTS!$M$2:$N$21,2,FALSE)*IF(R343="YES",1,0)))*VLOOKUP($H343,LISTS!$G$2:$H$10,2,FALSE)</f>
        <v>0</v>
      </c>
      <c r="AE343" s="13">
        <f>(IF($K343="No",0,VLOOKUP(AE$3,LISTS!$M$2:$N$21,2,FALSE)*IF(S343="YES",1,0)))*VLOOKUP($H343,LISTS!$G$2:$H$10,2,FALSE)</f>
        <v>0</v>
      </c>
      <c r="AF343" s="13">
        <f>(IF($K343="No",0,VLOOKUP(AF$3,LISTS!$M$2:$N$21,2,FALSE)*IF(T343="YES",1,0)))*VLOOKUP($H343,LISTS!$G$2:$H$10,2,FALSE)</f>
        <v>0</v>
      </c>
      <c r="AG343" s="13">
        <f>(IF($K343="No",0,VLOOKUP(AG$3,LISTS!$M$2:$N$21,2,FALSE)*IF(U343="YES",1,0)))*VLOOKUP($H343,LISTS!$G$2:$H$10,2,FALSE)</f>
        <v>0</v>
      </c>
      <c r="AH343" s="13">
        <f>(IF($K343="No",0,VLOOKUP(AH$3,LISTS!$M$2:$N$21,2,FALSE)*IF(V343="YES",1,0)))*VLOOKUP($H343,LISTS!$G$2:$H$10,2,FALSE)</f>
        <v>0</v>
      </c>
      <c r="AI343" s="29">
        <f t="shared" si="61"/>
        <v>0</v>
      </c>
    </row>
    <row r="344" spans="1:35" x14ac:dyDescent="0.25">
      <c r="A344" s="3">
        <f t="shared" si="56"/>
        <v>2023</v>
      </c>
      <c r="B344" s="11">
        <f t="shared" si="57"/>
        <v>12</v>
      </c>
      <c r="C344" s="11" t="str">
        <f>VLOOKUP($B344,'FIXTURES INPUT'!$A$4:$H$41,2,FALSE)</f>
        <v>WK12</v>
      </c>
      <c r="D344" s="13" t="str">
        <f>VLOOKUP($B344,'FIXTURES INPUT'!$A$4:$H$41,3,FALSE)</f>
        <v>Fri</v>
      </c>
      <c r="E344" s="14">
        <f>VLOOKUP($B344,'FIXTURES INPUT'!$A$4:$H$41,4,FALSE)</f>
        <v>45108</v>
      </c>
      <c r="F344" s="4" t="str">
        <f>VLOOKUP($B344,'FIXTURES INPUT'!$A$4:$H$41,6,FALSE)</f>
        <v>Tour</v>
      </c>
      <c r="G344" s="13" t="str">
        <f>VLOOKUP($B344,'FIXTURES INPUT'!$A$4:$H$41,7,FALSE)</f>
        <v>Away</v>
      </c>
      <c r="H344" s="13" t="str">
        <f>VLOOKUP($B344,'FIXTURES INPUT'!$A$4:$H$41,8,FALSE)</f>
        <v>Standard</v>
      </c>
      <c r="I344" s="13">
        <f t="shared" si="62"/>
        <v>22</v>
      </c>
      <c r="J344" s="4" t="s">
        <v>139</v>
      </c>
      <c r="K344" s="32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X344" s="13">
        <f>(IF($K344="No",0,VLOOKUP(X$3,LISTS!$M$2:$N$21,2,FALSE)*L344))*VLOOKUP($H344,LISTS!$G$2:$H$10,2,FALSE)</f>
        <v>0</v>
      </c>
      <c r="Y344" s="13">
        <f>(IF($K344="No",0,VLOOKUP(Y$3,LISTS!$M$2:$N$21,2,FALSE)*M344))*VLOOKUP($H344,LISTS!$G$2:$H$10,2,FALSE)</f>
        <v>0</v>
      </c>
      <c r="Z344" s="13">
        <f>(IF($K344="No",0,VLOOKUP(Z$3,LISTS!$M$2:$N$21,2,FALSE)*N344))*VLOOKUP($H344,LISTS!$G$2:$H$10,2,FALSE)</f>
        <v>0</v>
      </c>
      <c r="AA344" s="13">
        <f>(IF($K344="No",0,VLOOKUP(AA$3,LISTS!$M$2:$N$21,2,FALSE)*O344))*VLOOKUP($H344,LISTS!$G$2:$H$10,2,FALSE)</f>
        <v>0</v>
      </c>
      <c r="AB344" s="13">
        <f>(IF($K344="No",0,VLOOKUP(AB$3,LISTS!$M$2:$N$21,2,FALSE)*P344))*VLOOKUP($H344,LISTS!$G$2:$H$10,2,FALSE)</f>
        <v>0</v>
      </c>
      <c r="AC344" s="13">
        <f>(IF($K344="No",0,VLOOKUP(AC$3,LISTS!$M$2:$N$21,2,FALSE)*IF(Q344="YES",1,0)))*VLOOKUP($H344,LISTS!$G$2:$H$10,2,FALSE)</f>
        <v>0</v>
      </c>
      <c r="AD344" s="13">
        <f>(IF($K344="No",0,VLOOKUP(AD$3,LISTS!$M$2:$N$21,2,FALSE)*IF(R344="YES",1,0)))*VLOOKUP($H344,LISTS!$G$2:$H$10,2,FALSE)</f>
        <v>0</v>
      </c>
      <c r="AE344" s="13">
        <f>(IF($K344="No",0,VLOOKUP(AE$3,LISTS!$M$2:$N$21,2,FALSE)*IF(S344="YES",1,0)))*VLOOKUP($H344,LISTS!$G$2:$H$10,2,FALSE)</f>
        <v>0</v>
      </c>
      <c r="AF344" s="13">
        <f>(IF($K344="No",0,VLOOKUP(AF$3,LISTS!$M$2:$N$21,2,FALSE)*IF(T344="YES",1,0)))*VLOOKUP($H344,LISTS!$G$2:$H$10,2,FALSE)</f>
        <v>0</v>
      </c>
      <c r="AG344" s="13">
        <f>(IF($K344="No",0,VLOOKUP(AG$3,LISTS!$M$2:$N$21,2,FALSE)*IF(U344="YES",1,0)))*VLOOKUP($H344,LISTS!$G$2:$H$10,2,FALSE)</f>
        <v>0</v>
      </c>
      <c r="AH344" s="13">
        <f>(IF($K344="No",0,VLOOKUP(AH$3,LISTS!$M$2:$N$21,2,FALSE)*IF(V344="YES",1,0)))*VLOOKUP($H344,LISTS!$G$2:$H$10,2,FALSE)</f>
        <v>0</v>
      </c>
      <c r="AI344" s="29">
        <f t="shared" si="61"/>
        <v>0</v>
      </c>
    </row>
    <row r="345" spans="1:35" x14ac:dyDescent="0.25">
      <c r="A345" s="3">
        <f t="shared" si="56"/>
        <v>2023</v>
      </c>
      <c r="B345" s="11">
        <f t="shared" si="57"/>
        <v>12</v>
      </c>
      <c r="C345" s="11" t="str">
        <f>VLOOKUP($B345,'FIXTURES INPUT'!$A$4:$H$41,2,FALSE)</f>
        <v>WK12</v>
      </c>
      <c r="D345" s="13" t="str">
        <f>VLOOKUP($B345,'FIXTURES INPUT'!$A$4:$H$41,3,FALSE)</f>
        <v>Fri</v>
      </c>
      <c r="E345" s="14">
        <f>VLOOKUP($B345,'FIXTURES INPUT'!$A$4:$H$41,4,FALSE)</f>
        <v>45108</v>
      </c>
      <c r="F345" s="4" t="str">
        <f>VLOOKUP($B345,'FIXTURES INPUT'!$A$4:$H$41,6,FALSE)</f>
        <v>Tour</v>
      </c>
      <c r="G345" s="13" t="str">
        <f>VLOOKUP($B345,'FIXTURES INPUT'!$A$4:$H$41,7,FALSE)</f>
        <v>Away</v>
      </c>
      <c r="H345" s="13" t="str">
        <f>VLOOKUP($B345,'FIXTURES INPUT'!$A$4:$H$41,8,FALSE)</f>
        <v>Standard</v>
      </c>
      <c r="I345" s="13">
        <f t="shared" si="62"/>
        <v>23</v>
      </c>
      <c r="J345" s="4" t="str">
        <f>VLOOKUP($I345,LISTS!$A$2:$B$39,2,FALSE)</f>
        <v>Additional 5</v>
      </c>
      <c r="K345" s="32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X345" s="13">
        <f>(IF($K345="No",0,VLOOKUP(X$3,LISTS!$M$2:$N$21,2,FALSE)*L345))*VLOOKUP($H345,LISTS!$G$2:$H$10,2,FALSE)</f>
        <v>0</v>
      </c>
      <c r="Y345" s="13">
        <f>(IF($K345="No",0,VLOOKUP(Y$3,LISTS!$M$2:$N$21,2,FALSE)*M345))*VLOOKUP($H345,LISTS!$G$2:$H$10,2,FALSE)</f>
        <v>0</v>
      </c>
      <c r="Z345" s="13">
        <f>(IF($K345="No",0,VLOOKUP(Z$3,LISTS!$M$2:$N$21,2,FALSE)*N345))*VLOOKUP($H345,LISTS!$G$2:$H$10,2,FALSE)</f>
        <v>0</v>
      </c>
      <c r="AA345" s="13">
        <f>(IF($K345="No",0,VLOOKUP(AA$3,LISTS!$M$2:$N$21,2,FALSE)*O345))*VLOOKUP($H345,LISTS!$G$2:$H$10,2,FALSE)</f>
        <v>0</v>
      </c>
      <c r="AB345" s="13">
        <f>(IF($K345="No",0,VLOOKUP(AB$3,LISTS!$M$2:$N$21,2,FALSE)*P345))*VLOOKUP($H345,LISTS!$G$2:$H$10,2,FALSE)</f>
        <v>0</v>
      </c>
      <c r="AC345" s="13">
        <f>(IF($K345="No",0,VLOOKUP(AC$3,LISTS!$M$2:$N$21,2,FALSE)*IF(Q345="YES",1,0)))*VLOOKUP($H345,LISTS!$G$2:$H$10,2,FALSE)</f>
        <v>0</v>
      </c>
      <c r="AD345" s="13">
        <f>(IF($K345="No",0,VLOOKUP(AD$3,LISTS!$M$2:$N$21,2,FALSE)*IF(R345="YES",1,0)))*VLOOKUP($H345,LISTS!$G$2:$H$10,2,FALSE)</f>
        <v>0</v>
      </c>
      <c r="AE345" s="13">
        <f>(IF($K345="No",0,VLOOKUP(AE$3,LISTS!$M$2:$N$21,2,FALSE)*IF(S345="YES",1,0)))*VLOOKUP($H345,LISTS!$G$2:$H$10,2,FALSE)</f>
        <v>0</v>
      </c>
      <c r="AF345" s="13">
        <f>(IF($K345="No",0,VLOOKUP(AF$3,LISTS!$M$2:$N$21,2,FALSE)*IF(T345="YES",1,0)))*VLOOKUP($H345,LISTS!$G$2:$H$10,2,FALSE)</f>
        <v>0</v>
      </c>
      <c r="AG345" s="13">
        <f>(IF($K345="No",0,VLOOKUP(AG$3,LISTS!$M$2:$N$21,2,FALSE)*IF(U345="YES",1,0)))*VLOOKUP($H345,LISTS!$G$2:$H$10,2,FALSE)</f>
        <v>0</v>
      </c>
      <c r="AH345" s="13">
        <f>(IF($K345="No",0,VLOOKUP(AH$3,LISTS!$M$2:$N$21,2,FALSE)*IF(V345="YES",1,0)))*VLOOKUP($H345,LISTS!$G$2:$H$10,2,FALSE)</f>
        <v>0</v>
      </c>
      <c r="AI345" s="29">
        <f t="shared" si="61"/>
        <v>0</v>
      </c>
    </row>
    <row r="346" spans="1:35" x14ac:dyDescent="0.25">
      <c r="A346" s="3">
        <f t="shared" si="56"/>
        <v>2023</v>
      </c>
      <c r="B346" s="11">
        <f t="shared" si="57"/>
        <v>12</v>
      </c>
      <c r="C346" s="11" t="str">
        <f>VLOOKUP($B346,'FIXTURES INPUT'!$A$4:$H$41,2,FALSE)</f>
        <v>WK12</v>
      </c>
      <c r="D346" s="13" t="str">
        <f>VLOOKUP($B346,'FIXTURES INPUT'!$A$4:$H$41,3,FALSE)</f>
        <v>Fri</v>
      </c>
      <c r="E346" s="14">
        <f>VLOOKUP($B346,'FIXTURES INPUT'!$A$4:$H$41,4,FALSE)</f>
        <v>45108</v>
      </c>
      <c r="F346" s="4" t="str">
        <f>VLOOKUP($B346,'FIXTURES INPUT'!$A$4:$H$41,6,FALSE)</f>
        <v>Tour</v>
      </c>
      <c r="G346" s="13" t="str">
        <f>VLOOKUP($B346,'FIXTURES INPUT'!$A$4:$H$41,7,FALSE)</f>
        <v>Away</v>
      </c>
      <c r="H346" s="13" t="str">
        <f>VLOOKUP($B346,'FIXTURES INPUT'!$A$4:$H$41,8,FALSE)</f>
        <v>Standard</v>
      </c>
      <c r="I346" s="13">
        <f t="shared" si="62"/>
        <v>24</v>
      </c>
      <c r="J346" s="4" t="str">
        <f>VLOOKUP($I346,LISTS!$A$2:$B$39,2,FALSE)</f>
        <v>Additional 6</v>
      </c>
      <c r="K346" s="32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X346" s="13">
        <f>(IF($K346="No",0,VLOOKUP(X$3,LISTS!$M$2:$N$21,2,FALSE)*L346))*VLOOKUP($H346,LISTS!$G$2:$H$10,2,FALSE)</f>
        <v>0</v>
      </c>
      <c r="Y346" s="13">
        <f>(IF($K346="No",0,VLOOKUP(Y$3,LISTS!$M$2:$N$21,2,FALSE)*M346))*VLOOKUP($H346,LISTS!$G$2:$H$10,2,FALSE)</f>
        <v>0</v>
      </c>
      <c r="Z346" s="13">
        <f>(IF($K346="No",0,VLOOKUP(Z$3,LISTS!$M$2:$N$21,2,FALSE)*N346))*VLOOKUP($H346,LISTS!$G$2:$H$10,2,FALSE)</f>
        <v>0</v>
      </c>
      <c r="AA346" s="13">
        <f>(IF($K346="No",0,VLOOKUP(AA$3,LISTS!$M$2:$N$21,2,FALSE)*O346))*VLOOKUP($H346,LISTS!$G$2:$H$10,2,FALSE)</f>
        <v>0</v>
      </c>
      <c r="AB346" s="13">
        <f>(IF($K346="No",0,VLOOKUP(AB$3,LISTS!$M$2:$N$21,2,FALSE)*P346))*VLOOKUP($H346,LISTS!$G$2:$H$10,2,FALSE)</f>
        <v>0</v>
      </c>
      <c r="AC346" s="13">
        <f>(IF($K346="No",0,VLOOKUP(AC$3,LISTS!$M$2:$N$21,2,FALSE)*IF(Q346="YES",1,0)))*VLOOKUP($H346,LISTS!$G$2:$H$10,2,FALSE)</f>
        <v>0</v>
      </c>
      <c r="AD346" s="13">
        <f>(IF($K346="No",0,VLOOKUP(AD$3,LISTS!$M$2:$N$21,2,FALSE)*IF(R346="YES",1,0)))*VLOOKUP($H346,LISTS!$G$2:$H$10,2,FALSE)</f>
        <v>0</v>
      </c>
      <c r="AE346" s="13">
        <f>(IF($K346="No",0,VLOOKUP(AE$3,LISTS!$M$2:$N$21,2,FALSE)*IF(S346="YES",1,0)))*VLOOKUP($H346,LISTS!$G$2:$H$10,2,FALSE)</f>
        <v>0</v>
      </c>
      <c r="AF346" s="13">
        <f>(IF($K346="No",0,VLOOKUP(AF$3,LISTS!$M$2:$N$21,2,FALSE)*IF(T346="YES",1,0)))*VLOOKUP($H346,LISTS!$G$2:$H$10,2,FALSE)</f>
        <v>0</v>
      </c>
      <c r="AG346" s="13">
        <f>(IF($K346="No",0,VLOOKUP(AG$3,LISTS!$M$2:$N$21,2,FALSE)*IF(U346="YES",1,0)))*VLOOKUP($H346,LISTS!$G$2:$H$10,2,FALSE)</f>
        <v>0</v>
      </c>
      <c r="AH346" s="13">
        <f>(IF($K346="No",0,VLOOKUP(AH$3,LISTS!$M$2:$N$21,2,FALSE)*IF(V346="YES",1,0)))*VLOOKUP($H346,LISTS!$G$2:$H$10,2,FALSE)</f>
        <v>0</v>
      </c>
      <c r="AI346" s="29">
        <f t="shared" si="61"/>
        <v>0</v>
      </c>
    </row>
    <row r="347" spans="1:35" x14ac:dyDescent="0.25">
      <c r="A347" s="3">
        <f t="shared" si="56"/>
        <v>2023</v>
      </c>
      <c r="B347" s="11">
        <f t="shared" si="57"/>
        <v>12</v>
      </c>
      <c r="C347" s="11" t="str">
        <f>VLOOKUP($B347,'FIXTURES INPUT'!$A$4:$H$41,2,FALSE)</f>
        <v>WK12</v>
      </c>
      <c r="D347" s="13" t="str">
        <f>VLOOKUP($B347,'FIXTURES INPUT'!$A$4:$H$41,3,FALSE)</f>
        <v>Fri</v>
      </c>
      <c r="E347" s="14">
        <f>VLOOKUP($B347,'FIXTURES INPUT'!$A$4:$H$41,4,FALSE)</f>
        <v>45108</v>
      </c>
      <c r="F347" s="4" t="str">
        <f>VLOOKUP($B347,'FIXTURES INPUT'!$A$4:$H$41,6,FALSE)</f>
        <v>Tour</v>
      </c>
      <c r="G347" s="13" t="str">
        <f>VLOOKUP($B347,'FIXTURES INPUT'!$A$4:$H$41,7,FALSE)</f>
        <v>Away</v>
      </c>
      <c r="H347" s="13" t="str">
        <f>VLOOKUP($B347,'FIXTURES INPUT'!$A$4:$H$41,8,FALSE)</f>
        <v>Standard</v>
      </c>
      <c r="I347" s="13">
        <f t="shared" si="62"/>
        <v>25</v>
      </c>
      <c r="J347" s="4" t="str">
        <f>VLOOKUP($I347,LISTS!$A$2:$B$39,2,FALSE)</f>
        <v>Additional 7</v>
      </c>
      <c r="K347" s="32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X347" s="13">
        <f>(IF($K347="No",0,VLOOKUP(X$3,LISTS!$M$2:$N$21,2,FALSE)*L347))*VLOOKUP($H347,LISTS!$G$2:$H$10,2,FALSE)</f>
        <v>0</v>
      </c>
      <c r="Y347" s="13">
        <f>(IF($K347="No",0,VLOOKUP(Y$3,LISTS!$M$2:$N$21,2,FALSE)*M347))*VLOOKUP($H347,LISTS!$G$2:$H$10,2,FALSE)</f>
        <v>0</v>
      </c>
      <c r="Z347" s="13">
        <f>(IF($K347="No",0,VLOOKUP(Z$3,LISTS!$M$2:$N$21,2,FALSE)*N347))*VLOOKUP($H347,LISTS!$G$2:$H$10,2,FALSE)</f>
        <v>0</v>
      </c>
      <c r="AA347" s="13">
        <f>(IF($K347="No",0,VLOOKUP(AA$3,LISTS!$M$2:$N$21,2,FALSE)*O347))*VLOOKUP($H347,LISTS!$G$2:$H$10,2,FALSE)</f>
        <v>0</v>
      </c>
      <c r="AB347" s="13">
        <f>(IF($K347="No",0,VLOOKUP(AB$3,LISTS!$M$2:$N$21,2,FALSE)*P347))*VLOOKUP($H347,LISTS!$G$2:$H$10,2,FALSE)</f>
        <v>0</v>
      </c>
      <c r="AC347" s="13">
        <f>(IF($K347="No",0,VLOOKUP(AC$3,LISTS!$M$2:$N$21,2,FALSE)*IF(Q347="YES",1,0)))*VLOOKUP($H347,LISTS!$G$2:$H$10,2,FALSE)</f>
        <v>0</v>
      </c>
      <c r="AD347" s="13">
        <f>(IF($K347="No",0,VLOOKUP(AD$3,LISTS!$M$2:$N$21,2,FALSE)*IF(R347="YES",1,0)))*VLOOKUP($H347,LISTS!$G$2:$H$10,2,FALSE)</f>
        <v>0</v>
      </c>
      <c r="AE347" s="13">
        <f>(IF($K347="No",0,VLOOKUP(AE$3,LISTS!$M$2:$N$21,2,FALSE)*IF(S347="YES",1,0)))*VLOOKUP($H347,LISTS!$G$2:$H$10,2,FALSE)</f>
        <v>0</v>
      </c>
      <c r="AF347" s="13">
        <f>(IF($K347="No",0,VLOOKUP(AF$3,LISTS!$M$2:$N$21,2,FALSE)*IF(T347="YES",1,0)))*VLOOKUP($H347,LISTS!$G$2:$H$10,2,FALSE)</f>
        <v>0</v>
      </c>
      <c r="AG347" s="13">
        <f>(IF($K347="No",0,VLOOKUP(AG$3,LISTS!$M$2:$N$21,2,FALSE)*IF(U347="YES",1,0)))*VLOOKUP($H347,LISTS!$G$2:$H$10,2,FALSE)</f>
        <v>0</v>
      </c>
      <c r="AH347" s="13">
        <f>(IF($K347="No",0,VLOOKUP(AH$3,LISTS!$M$2:$N$21,2,FALSE)*IF(V347="YES",1,0)))*VLOOKUP($H347,LISTS!$G$2:$H$10,2,FALSE)</f>
        <v>0</v>
      </c>
      <c r="AI347" s="29">
        <f t="shared" si="61"/>
        <v>0</v>
      </c>
    </row>
    <row r="348" spans="1:35" x14ac:dyDescent="0.25">
      <c r="A348" s="3">
        <f t="shared" si="56"/>
        <v>2023</v>
      </c>
      <c r="B348" s="11">
        <f t="shared" si="57"/>
        <v>12</v>
      </c>
      <c r="C348" s="11" t="str">
        <f>VLOOKUP($B348,'FIXTURES INPUT'!$A$4:$H$41,2,FALSE)</f>
        <v>WK12</v>
      </c>
      <c r="D348" s="13" t="str">
        <f>VLOOKUP($B348,'FIXTURES INPUT'!$A$4:$H$41,3,FALSE)</f>
        <v>Fri</v>
      </c>
      <c r="E348" s="14">
        <f>VLOOKUP($B348,'FIXTURES INPUT'!$A$4:$H$41,4,FALSE)</f>
        <v>45108</v>
      </c>
      <c r="F348" s="4" t="str">
        <f>VLOOKUP($B348,'FIXTURES INPUT'!$A$4:$H$41,6,FALSE)</f>
        <v>Tour</v>
      </c>
      <c r="G348" s="13" t="str">
        <f>VLOOKUP($B348,'FIXTURES INPUT'!$A$4:$H$41,7,FALSE)</f>
        <v>Away</v>
      </c>
      <c r="H348" s="13" t="str">
        <f>VLOOKUP($B348,'FIXTURES INPUT'!$A$4:$H$41,8,FALSE)</f>
        <v>Standard</v>
      </c>
      <c r="I348" s="13">
        <f t="shared" si="62"/>
        <v>26</v>
      </c>
      <c r="J348" s="4" t="str">
        <f>VLOOKUP($I348,LISTS!$A$2:$B$39,2,FALSE)</f>
        <v>Additional 8</v>
      </c>
      <c r="K348" s="32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X348" s="13">
        <f>(IF($K348="No",0,VLOOKUP(X$3,LISTS!$M$2:$N$21,2,FALSE)*L348))*VLOOKUP($H348,LISTS!$G$2:$H$10,2,FALSE)</f>
        <v>0</v>
      </c>
      <c r="Y348" s="13">
        <f>(IF($K348="No",0,VLOOKUP(Y$3,LISTS!$M$2:$N$21,2,FALSE)*M348))*VLOOKUP($H348,LISTS!$G$2:$H$10,2,FALSE)</f>
        <v>0</v>
      </c>
      <c r="Z348" s="13">
        <f>(IF($K348="No",0,VLOOKUP(Z$3,LISTS!$M$2:$N$21,2,FALSE)*N348))*VLOOKUP($H348,LISTS!$G$2:$H$10,2,FALSE)</f>
        <v>0</v>
      </c>
      <c r="AA348" s="13">
        <f>(IF($K348="No",0,VLOOKUP(AA$3,LISTS!$M$2:$N$21,2,FALSE)*O348))*VLOOKUP($H348,LISTS!$G$2:$H$10,2,FALSE)</f>
        <v>0</v>
      </c>
      <c r="AB348" s="13">
        <f>(IF($K348="No",0,VLOOKUP(AB$3,LISTS!$M$2:$N$21,2,FALSE)*P348))*VLOOKUP($H348,LISTS!$G$2:$H$10,2,FALSE)</f>
        <v>0</v>
      </c>
      <c r="AC348" s="13">
        <f>(IF($K348="No",0,VLOOKUP(AC$3,LISTS!$M$2:$N$21,2,FALSE)*IF(Q348="YES",1,0)))*VLOOKUP($H348,LISTS!$G$2:$H$10,2,FALSE)</f>
        <v>0</v>
      </c>
      <c r="AD348" s="13">
        <f>(IF($K348="No",0,VLOOKUP(AD$3,LISTS!$M$2:$N$21,2,FALSE)*IF(R348="YES",1,0)))*VLOOKUP($H348,LISTS!$G$2:$H$10,2,FALSE)</f>
        <v>0</v>
      </c>
      <c r="AE348" s="13">
        <f>(IF($K348="No",0,VLOOKUP(AE$3,LISTS!$M$2:$N$21,2,FALSE)*IF(S348="YES",1,0)))*VLOOKUP($H348,LISTS!$G$2:$H$10,2,FALSE)</f>
        <v>0</v>
      </c>
      <c r="AF348" s="13">
        <f>(IF($K348="No",0,VLOOKUP(AF$3,LISTS!$M$2:$N$21,2,FALSE)*IF(T348="YES",1,0)))*VLOOKUP($H348,LISTS!$G$2:$H$10,2,FALSE)</f>
        <v>0</v>
      </c>
      <c r="AG348" s="13">
        <f>(IF($K348="No",0,VLOOKUP(AG$3,LISTS!$M$2:$N$21,2,FALSE)*IF(U348="YES",1,0)))*VLOOKUP($H348,LISTS!$G$2:$H$10,2,FALSE)</f>
        <v>0</v>
      </c>
      <c r="AH348" s="13">
        <f>(IF($K348="No",0,VLOOKUP(AH$3,LISTS!$M$2:$N$21,2,FALSE)*IF(V348="YES",1,0)))*VLOOKUP($H348,LISTS!$G$2:$H$10,2,FALSE)</f>
        <v>0</v>
      </c>
      <c r="AI348" s="29">
        <f t="shared" si="61"/>
        <v>0</v>
      </c>
    </row>
    <row r="349" spans="1:35" x14ac:dyDescent="0.25">
      <c r="A349" s="3">
        <f t="shared" si="56"/>
        <v>2023</v>
      </c>
      <c r="B349" s="11">
        <f t="shared" si="57"/>
        <v>12</v>
      </c>
      <c r="C349" s="11" t="str">
        <f>VLOOKUP($B349,'FIXTURES INPUT'!$A$4:$H$41,2,FALSE)</f>
        <v>WK12</v>
      </c>
      <c r="D349" s="13" t="str">
        <f>VLOOKUP($B349,'FIXTURES INPUT'!$A$4:$H$41,3,FALSE)</f>
        <v>Fri</v>
      </c>
      <c r="E349" s="14">
        <f>VLOOKUP($B349,'FIXTURES INPUT'!$A$4:$H$41,4,FALSE)</f>
        <v>45108</v>
      </c>
      <c r="F349" s="4" t="str">
        <f>VLOOKUP($B349,'FIXTURES INPUT'!$A$4:$H$41,6,FALSE)</f>
        <v>Tour</v>
      </c>
      <c r="G349" s="13" t="str">
        <f>VLOOKUP($B349,'FIXTURES INPUT'!$A$4:$H$41,7,FALSE)</f>
        <v>Away</v>
      </c>
      <c r="H349" s="13" t="str">
        <f>VLOOKUP($B349,'FIXTURES INPUT'!$A$4:$H$41,8,FALSE)</f>
        <v>Standard</v>
      </c>
      <c r="I349" s="13">
        <f t="shared" si="62"/>
        <v>27</v>
      </c>
      <c r="J349" s="4" t="str">
        <f>VLOOKUP($I349,LISTS!$A$2:$B$39,2,FALSE)</f>
        <v>Additional 9</v>
      </c>
      <c r="K349" s="32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X349" s="13">
        <f>(IF($K349="No",0,VLOOKUP(X$3,LISTS!$M$2:$N$21,2,FALSE)*L349))*VLOOKUP($H349,LISTS!$G$2:$H$10,2,FALSE)</f>
        <v>0</v>
      </c>
      <c r="Y349" s="13">
        <f>(IF($K349="No",0,VLOOKUP(Y$3,LISTS!$M$2:$N$21,2,FALSE)*M349))*VLOOKUP($H349,LISTS!$G$2:$H$10,2,FALSE)</f>
        <v>0</v>
      </c>
      <c r="Z349" s="13">
        <f>(IF($K349="No",0,VLOOKUP(Z$3,LISTS!$M$2:$N$21,2,FALSE)*N349))*VLOOKUP($H349,LISTS!$G$2:$H$10,2,FALSE)</f>
        <v>0</v>
      </c>
      <c r="AA349" s="13">
        <f>(IF($K349="No",0,VLOOKUP(AA$3,LISTS!$M$2:$N$21,2,FALSE)*O349))*VLOOKUP($H349,LISTS!$G$2:$H$10,2,FALSE)</f>
        <v>0</v>
      </c>
      <c r="AB349" s="13">
        <f>(IF($K349="No",0,VLOOKUP(AB$3,LISTS!$M$2:$N$21,2,FALSE)*P349))*VLOOKUP($H349,LISTS!$G$2:$H$10,2,FALSE)</f>
        <v>0</v>
      </c>
      <c r="AC349" s="13">
        <f>(IF($K349="No",0,VLOOKUP(AC$3,LISTS!$M$2:$N$21,2,FALSE)*IF(Q349="YES",1,0)))*VLOOKUP($H349,LISTS!$G$2:$H$10,2,FALSE)</f>
        <v>0</v>
      </c>
      <c r="AD349" s="13">
        <f>(IF($K349="No",0,VLOOKUP(AD$3,LISTS!$M$2:$N$21,2,FALSE)*IF(R349="YES",1,0)))*VLOOKUP($H349,LISTS!$G$2:$H$10,2,FALSE)</f>
        <v>0</v>
      </c>
      <c r="AE349" s="13">
        <f>(IF($K349="No",0,VLOOKUP(AE$3,LISTS!$M$2:$N$21,2,FALSE)*IF(S349="YES",1,0)))*VLOOKUP($H349,LISTS!$G$2:$H$10,2,FALSE)</f>
        <v>0</v>
      </c>
      <c r="AF349" s="13">
        <f>(IF($K349="No",0,VLOOKUP(AF$3,LISTS!$M$2:$N$21,2,FALSE)*IF(T349="YES",1,0)))*VLOOKUP($H349,LISTS!$G$2:$H$10,2,FALSE)</f>
        <v>0</v>
      </c>
      <c r="AG349" s="13">
        <f>(IF($K349="No",0,VLOOKUP(AG$3,LISTS!$M$2:$N$21,2,FALSE)*IF(U349="YES",1,0)))*VLOOKUP($H349,LISTS!$G$2:$H$10,2,FALSE)</f>
        <v>0</v>
      </c>
      <c r="AH349" s="13">
        <f>(IF($K349="No",0,VLOOKUP(AH$3,LISTS!$M$2:$N$21,2,FALSE)*IF(V349="YES",1,0)))*VLOOKUP($H349,LISTS!$G$2:$H$10,2,FALSE)</f>
        <v>0</v>
      </c>
      <c r="AI349" s="29">
        <f t="shared" si="61"/>
        <v>0</v>
      </c>
    </row>
    <row r="350" spans="1:35" x14ac:dyDescent="0.25">
      <c r="A350" s="3">
        <f t="shared" si="56"/>
        <v>2023</v>
      </c>
      <c r="B350" s="11">
        <f t="shared" si="57"/>
        <v>12</v>
      </c>
      <c r="C350" s="11" t="str">
        <f>VLOOKUP($B350,'FIXTURES INPUT'!$A$4:$H$41,2,FALSE)</f>
        <v>WK12</v>
      </c>
      <c r="D350" s="13" t="str">
        <f>VLOOKUP($B350,'FIXTURES INPUT'!$A$4:$H$41,3,FALSE)</f>
        <v>Fri</v>
      </c>
      <c r="E350" s="14">
        <f>VLOOKUP($B350,'FIXTURES INPUT'!$A$4:$H$41,4,FALSE)</f>
        <v>45108</v>
      </c>
      <c r="F350" s="4" t="str">
        <f>VLOOKUP($B350,'FIXTURES INPUT'!$A$4:$H$41,6,FALSE)</f>
        <v>Tour</v>
      </c>
      <c r="G350" s="13" t="str">
        <f>VLOOKUP($B350,'FIXTURES INPUT'!$A$4:$H$41,7,FALSE)</f>
        <v>Away</v>
      </c>
      <c r="H350" s="13" t="str">
        <f>VLOOKUP($B350,'FIXTURES INPUT'!$A$4:$H$41,8,FALSE)</f>
        <v>Standard</v>
      </c>
      <c r="I350" s="13">
        <f t="shared" si="62"/>
        <v>28</v>
      </c>
      <c r="J350" s="4" t="str">
        <f>VLOOKUP($I350,LISTS!$A$2:$B$39,2,FALSE)</f>
        <v>Additional 10</v>
      </c>
      <c r="K350" s="32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X350" s="13">
        <f>(IF($K350="No",0,VLOOKUP(X$3,LISTS!$M$2:$N$21,2,FALSE)*L350))*VLOOKUP($H350,LISTS!$G$2:$H$10,2,FALSE)</f>
        <v>0</v>
      </c>
      <c r="Y350" s="13">
        <f>(IF($K350="No",0,VLOOKUP(Y$3,LISTS!$M$2:$N$21,2,FALSE)*M350))*VLOOKUP($H350,LISTS!$G$2:$H$10,2,FALSE)</f>
        <v>0</v>
      </c>
      <c r="Z350" s="13">
        <f>(IF($K350="No",0,VLOOKUP(Z$3,LISTS!$M$2:$N$21,2,FALSE)*N350))*VLOOKUP($H350,LISTS!$G$2:$H$10,2,FALSE)</f>
        <v>0</v>
      </c>
      <c r="AA350" s="13">
        <f>(IF($K350="No",0,VLOOKUP(AA$3,LISTS!$M$2:$N$21,2,FALSE)*O350))*VLOOKUP($H350,LISTS!$G$2:$H$10,2,FALSE)</f>
        <v>0</v>
      </c>
      <c r="AB350" s="13">
        <f>(IF($K350="No",0,VLOOKUP(AB$3,LISTS!$M$2:$N$21,2,FALSE)*P350))*VLOOKUP($H350,LISTS!$G$2:$H$10,2,FALSE)</f>
        <v>0</v>
      </c>
      <c r="AC350" s="13">
        <f>(IF($K350="No",0,VLOOKUP(AC$3,LISTS!$M$2:$N$21,2,FALSE)*IF(Q350="YES",1,0)))*VLOOKUP($H350,LISTS!$G$2:$H$10,2,FALSE)</f>
        <v>0</v>
      </c>
      <c r="AD350" s="13">
        <f>(IF($K350="No",0,VLOOKUP(AD$3,LISTS!$M$2:$N$21,2,FALSE)*IF(R350="YES",1,0)))*VLOOKUP($H350,LISTS!$G$2:$H$10,2,FALSE)</f>
        <v>0</v>
      </c>
      <c r="AE350" s="13">
        <f>(IF($K350="No",0,VLOOKUP(AE$3,LISTS!$M$2:$N$21,2,FALSE)*IF(S350="YES",1,0)))*VLOOKUP($H350,LISTS!$G$2:$H$10,2,FALSE)</f>
        <v>0</v>
      </c>
      <c r="AF350" s="13">
        <f>(IF($K350="No",0,VLOOKUP(AF$3,LISTS!$M$2:$N$21,2,FALSE)*IF(T350="YES",1,0)))*VLOOKUP($H350,LISTS!$G$2:$H$10,2,FALSE)</f>
        <v>0</v>
      </c>
      <c r="AG350" s="13">
        <f>(IF($K350="No",0,VLOOKUP(AG$3,LISTS!$M$2:$N$21,2,FALSE)*IF(U350="YES",1,0)))*VLOOKUP($H350,LISTS!$G$2:$H$10,2,FALSE)</f>
        <v>0</v>
      </c>
      <c r="AH350" s="13">
        <f>(IF($K350="No",0,VLOOKUP(AH$3,LISTS!$M$2:$N$21,2,FALSE)*IF(V350="YES",1,0)))*VLOOKUP($H350,LISTS!$G$2:$H$10,2,FALSE)</f>
        <v>0</v>
      </c>
      <c r="AI350" s="29">
        <f t="shared" si="61"/>
        <v>0</v>
      </c>
    </row>
    <row r="351" spans="1:35" ht="15.75" thickBot="1" x14ac:dyDescent="0.3">
      <c r="A351" s="6">
        <f t="shared" si="56"/>
        <v>2023</v>
      </c>
      <c r="B351" s="15">
        <f t="shared" si="57"/>
        <v>12</v>
      </c>
      <c r="C351" s="15" t="str">
        <f>VLOOKUP($B351,'FIXTURES INPUT'!$A$4:$H$41,2,FALSE)</f>
        <v>WK12</v>
      </c>
      <c r="D351" s="15" t="str">
        <f>VLOOKUP($B351,'FIXTURES INPUT'!$A$4:$H$41,3,FALSE)</f>
        <v>Fri</v>
      </c>
      <c r="E351" s="16">
        <f>VLOOKUP($B351,'FIXTURES INPUT'!$A$4:$H$41,4,FALSE)</f>
        <v>45108</v>
      </c>
      <c r="F351" s="6" t="str">
        <f>VLOOKUP($B351,'FIXTURES INPUT'!$A$4:$H$41,6,FALSE)</f>
        <v>Tour</v>
      </c>
      <c r="G351" s="15" t="str">
        <f>VLOOKUP($B351,'FIXTURES INPUT'!$A$4:$H$41,7,FALSE)</f>
        <v>Away</v>
      </c>
      <c r="H351" s="15" t="str">
        <f>VLOOKUP($B351,'FIXTURES INPUT'!$A$4:$H$41,8,FALSE)</f>
        <v>Standard</v>
      </c>
      <c r="I351" s="15">
        <f t="shared" si="62"/>
        <v>29</v>
      </c>
      <c r="J351" s="6" t="str">
        <f>VLOOKUP($I351,LISTS!$A$2:$B$39,2,FALSE)</f>
        <v>Additional 11</v>
      </c>
      <c r="K351" s="33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X351" s="15">
        <f>(IF($K351="No",0,VLOOKUP(X$3,LISTS!$M$2:$N$21,2,FALSE)*L351))*VLOOKUP($H351,LISTS!$G$2:$H$10,2,FALSE)</f>
        <v>0</v>
      </c>
      <c r="Y351" s="15">
        <f>(IF($K351="No",0,VLOOKUP(Y$3,LISTS!$M$2:$N$21,2,FALSE)*M351))*VLOOKUP($H351,LISTS!$G$2:$H$10,2,FALSE)</f>
        <v>0</v>
      </c>
      <c r="Z351" s="15">
        <f>(IF($K351="No",0,VLOOKUP(Z$3,LISTS!$M$2:$N$21,2,FALSE)*N351))*VLOOKUP($H351,LISTS!$G$2:$H$10,2,FALSE)</f>
        <v>0</v>
      </c>
      <c r="AA351" s="15">
        <f>(IF($K351="No",0,VLOOKUP(AA$3,LISTS!$M$2:$N$21,2,FALSE)*O351))*VLOOKUP($H351,LISTS!$G$2:$H$10,2,FALSE)</f>
        <v>0</v>
      </c>
      <c r="AB351" s="15">
        <f>(IF($K351="No",0,VLOOKUP(AB$3,LISTS!$M$2:$N$21,2,FALSE)*P351))*VLOOKUP($H351,LISTS!$G$2:$H$10,2,FALSE)</f>
        <v>0</v>
      </c>
      <c r="AC351" s="15">
        <f>(IF($K351="No",0,VLOOKUP(AC$3,LISTS!$M$2:$N$21,2,FALSE)*IF(Q351="YES",1,0)))*VLOOKUP($H351,LISTS!$G$2:$H$10,2,FALSE)</f>
        <v>0</v>
      </c>
      <c r="AD351" s="15">
        <f>(IF($K351="No",0,VLOOKUP(AD$3,LISTS!$M$2:$N$21,2,FALSE)*IF(R351="YES",1,0)))*VLOOKUP($H351,LISTS!$G$2:$H$10,2,FALSE)</f>
        <v>0</v>
      </c>
      <c r="AE351" s="15">
        <f>(IF($K351="No",0,VLOOKUP(AE$3,LISTS!$M$2:$N$21,2,FALSE)*IF(S351="YES",1,0)))*VLOOKUP($H351,LISTS!$G$2:$H$10,2,FALSE)</f>
        <v>0</v>
      </c>
      <c r="AF351" s="15">
        <f>(IF($K351="No",0,VLOOKUP(AF$3,LISTS!$M$2:$N$21,2,FALSE)*IF(T351="YES",1,0)))*VLOOKUP($H351,LISTS!$G$2:$H$10,2,FALSE)</f>
        <v>0</v>
      </c>
      <c r="AG351" s="15">
        <f>(IF($K351="No",0,VLOOKUP(AG$3,LISTS!$M$2:$N$21,2,FALSE)*IF(U351="YES",1,0)))*VLOOKUP($H351,LISTS!$G$2:$H$10,2,FALSE)</f>
        <v>0</v>
      </c>
      <c r="AH351" s="15">
        <f>(IF($K351="No",0,VLOOKUP(AH$3,LISTS!$M$2:$N$21,2,FALSE)*IF(V351="YES",1,0)))*VLOOKUP($H351,LISTS!$G$2:$H$10,2,FALSE)</f>
        <v>0</v>
      </c>
      <c r="AI351" s="30">
        <f t="shared" si="61"/>
        <v>0</v>
      </c>
    </row>
    <row r="352" spans="1:35" ht="15.75" thickTop="1" x14ac:dyDescent="0.25">
      <c r="A352" s="3">
        <v>2022</v>
      </c>
      <c r="B352" s="11">
        <f t="shared" ref="B352" si="63">B323+1</f>
        <v>13</v>
      </c>
      <c r="C352" s="11" t="str">
        <f>VLOOKUP($B352,'FIXTURES INPUT'!$A$4:$H$41,2,FALSE)</f>
        <v>WK13</v>
      </c>
      <c r="D352" s="11" t="str">
        <f>VLOOKUP($B352,'FIXTURES INPUT'!$A$4:$H$41,3,FALSE)</f>
        <v>Sat</v>
      </c>
      <c r="E352" s="12">
        <f>VLOOKUP($B352,'FIXTURES INPUT'!$A$4:$H$41,4,FALSE)</f>
        <v>45109</v>
      </c>
      <c r="F352" s="3" t="str">
        <f>VLOOKUP($B352,'FIXTURES INPUT'!$A$4:$H$41,6,FALSE)</f>
        <v>Tour2</v>
      </c>
      <c r="G352" s="11" t="str">
        <f>VLOOKUP($B352,'FIXTURES INPUT'!$A$4:$H$41,7,FALSE)</f>
        <v>Away</v>
      </c>
      <c r="H352" s="11" t="str">
        <f>VLOOKUP($B352,'FIXTURES INPUT'!$A$4:$H$41,8,FALSE)</f>
        <v>Standard</v>
      </c>
      <c r="I352" s="11">
        <v>1</v>
      </c>
      <c r="J352" s="3" t="str">
        <f>VLOOKUP($I352,LISTS!$A$2:$B$39,2,FALSE)</f>
        <v>Logan</v>
      </c>
      <c r="K352" s="31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X352" s="11">
        <f>(IF($K352="No",0,VLOOKUP(X$3,LISTS!$M$2:$N$21,2,FALSE)*L352))*VLOOKUP($H352,LISTS!$G$2:$H$10,2,FALSE)</f>
        <v>0</v>
      </c>
      <c r="Y352" s="11">
        <f>(IF($K352="No",0,VLOOKUP(Y$3,LISTS!$M$2:$N$21,2,FALSE)*M352))*VLOOKUP($H352,LISTS!$G$2:$H$10,2,FALSE)</f>
        <v>0</v>
      </c>
      <c r="Z352" s="11">
        <f>(IF($K352="No",0,VLOOKUP(Z$3,LISTS!$M$2:$N$21,2,FALSE)*N352))*VLOOKUP($H352,LISTS!$G$2:$H$10,2,FALSE)</f>
        <v>0</v>
      </c>
      <c r="AA352" s="11">
        <f>(IF($K352="No",0,VLOOKUP(AA$3,LISTS!$M$2:$N$21,2,FALSE)*O352))*VLOOKUP($H352,LISTS!$G$2:$H$10,2,FALSE)</f>
        <v>0</v>
      </c>
      <c r="AB352" s="11">
        <f>(IF($K352="No",0,VLOOKUP(AB$3,LISTS!$M$2:$N$21,2,FALSE)*P352))*VLOOKUP($H352,LISTS!$G$2:$H$10,2,FALSE)</f>
        <v>0</v>
      </c>
      <c r="AC352" s="11">
        <f>(IF($K352="No",0,VLOOKUP(AC$3,LISTS!$M$2:$N$21,2,FALSE)*IF(Q352="YES",1,0)))*VLOOKUP($H352,LISTS!$G$2:$H$10,2,FALSE)</f>
        <v>0</v>
      </c>
      <c r="AD352" s="11">
        <f>(IF($K352="No",0,VLOOKUP(AD$3,LISTS!$M$2:$N$21,2,FALSE)*IF(R352="YES",1,0)))*VLOOKUP($H352,LISTS!$G$2:$H$10,2,FALSE)</f>
        <v>0</v>
      </c>
      <c r="AE352" s="11">
        <f>(IF($K352="No",0,VLOOKUP(AE$3,LISTS!$M$2:$N$21,2,FALSE)*IF(S352="YES",1,0)))*VLOOKUP($H352,LISTS!$G$2:$H$10,2,FALSE)</f>
        <v>0</v>
      </c>
      <c r="AF352" s="11">
        <f>(IF($K352="No",0,VLOOKUP(AF$3,LISTS!$M$2:$N$21,2,FALSE)*IF(T352="YES",1,0)))*VLOOKUP($H352,LISTS!$G$2:$H$10,2,FALSE)</f>
        <v>0</v>
      </c>
      <c r="AG352" s="11">
        <f>(IF($K352="No",0,VLOOKUP(AG$3,LISTS!$M$2:$N$21,2,FALSE)*IF(U352="YES",1,0)))*VLOOKUP($H352,LISTS!$G$2:$H$10,2,FALSE)</f>
        <v>0</v>
      </c>
      <c r="AH352" s="11">
        <f>(IF($K352="No",0,VLOOKUP(AH$3,LISTS!$M$2:$N$21,2,FALSE)*IF(V352="YES",1,0)))*VLOOKUP($H352,LISTS!$G$2:$H$10,2,FALSE)</f>
        <v>0</v>
      </c>
      <c r="AI352" s="28">
        <f t="shared" si="61"/>
        <v>0</v>
      </c>
    </row>
    <row r="353" spans="1:35" x14ac:dyDescent="0.25">
      <c r="A353" s="3">
        <f t="shared" ref="A353" si="64">$A$4</f>
        <v>2023</v>
      </c>
      <c r="B353" s="11">
        <f t="shared" ref="B353" si="65">B352</f>
        <v>13</v>
      </c>
      <c r="C353" s="11" t="str">
        <f>VLOOKUP($B353,'FIXTURES INPUT'!$A$4:$H$41,2,FALSE)</f>
        <v>WK13</v>
      </c>
      <c r="D353" s="13" t="str">
        <f>VLOOKUP($B353,'FIXTURES INPUT'!$A$4:$H$41,3,FALSE)</f>
        <v>Sat</v>
      </c>
      <c r="E353" s="14">
        <f>VLOOKUP($B353,'FIXTURES INPUT'!$A$4:$H$41,4,FALSE)</f>
        <v>45109</v>
      </c>
      <c r="F353" s="4" t="str">
        <f>VLOOKUP($B353,'FIXTURES INPUT'!$A$4:$H$41,6,FALSE)</f>
        <v>Tour2</v>
      </c>
      <c r="G353" s="13" t="str">
        <f>VLOOKUP($B353,'FIXTURES INPUT'!$A$4:$H$41,7,FALSE)</f>
        <v>Away</v>
      </c>
      <c r="H353" s="13" t="str">
        <f>VLOOKUP($B353,'FIXTURES INPUT'!$A$4:$H$41,8,FALSE)</f>
        <v>Standard</v>
      </c>
      <c r="I353" s="13">
        <v>2</v>
      </c>
      <c r="J353" s="4" t="str">
        <f>VLOOKUP($I353,LISTS!$A$2:$B$39,2,FALSE)</f>
        <v>Tris</v>
      </c>
      <c r="K353" s="32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X353" s="13">
        <f>(IF($K353="No",0,VLOOKUP(X$3,LISTS!$M$2:$N$21,2,FALSE)*L353))*VLOOKUP($H353,LISTS!$G$2:$H$10,2,FALSE)</f>
        <v>0</v>
      </c>
      <c r="Y353" s="13">
        <f>(IF($K353="No",0,VLOOKUP(Y$3,LISTS!$M$2:$N$21,2,FALSE)*M353))*VLOOKUP($H353,LISTS!$G$2:$H$10,2,FALSE)</f>
        <v>0</v>
      </c>
      <c r="Z353" s="13">
        <f>(IF($K353="No",0,VLOOKUP(Z$3,LISTS!$M$2:$N$21,2,FALSE)*N353))*VLOOKUP($H353,LISTS!$G$2:$H$10,2,FALSE)</f>
        <v>0</v>
      </c>
      <c r="AA353" s="13">
        <f>(IF($K353="No",0,VLOOKUP(AA$3,LISTS!$M$2:$N$21,2,FALSE)*O353))*VLOOKUP($H353,LISTS!$G$2:$H$10,2,FALSE)</f>
        <v>0</v>
      </c>
      <c r="AB353" s="13">
        <f>(IF($K353="No",0,VLOOKUP(AB$3,LISTS!$M$2:$N$21,2,FALSE)*P353))*VLOOKUP($H353,LISTS!$G$2:$H$10,2,FALSE)</f>
        <v>0</v>
      </c>
      <c r="AC353" s="13">
        <f>(IF($K353="No",0,VLOOKUP(AC$3,LISTS!$M$2:$N$21,2,FALSE)*IF(Q353="YES",1,0)))*VLOOKUP($H353,LISTS!$G$2:$H$10,2,FALSE)</f>
        <v>0</v>
      </c>
      <c r="AD353" s="13">
        <f>(IF($K353="No",0,VLOOKUP(AD$3,LISTS!$M$2:$N$21,2,FALSE)*IF(R353="YES",1,0)))*VLOOKUP($H353,LISTS!$G$2:$H$10,2,FALSE)</f>
        <v>0</v>
      </c>
      <c r="AE353" s="13">
        <f>(IF($K353="No",0,VLOOKUP(AE$3,LISTS!$M$2:$N$21,2,FALSE)*IF(S353="YES",1,0)))*VLOOKUP($H353,LISTS!$G$2:$H$10,2,FALSE)</f>
        <v>0</v>
      </c>
      <c r="AF353" s="13">
        <f>(IF($K353="No",0,VLOOKUP(AF$3,LISTS!$M$2:$N$21,2,FALSE)*IF(T353="YES",1,0)))*VLOOKUP($H353,LISTS!$G$2:$H$10,2,FALSE)</f>
        <v>0</v>
      </c>
      <c r="AG353" s="13">
        <f>(IF($K353="No",0,VLOOKUP(AG$3,LISTS!$M$2:$N$21,2,FALSE)*IF(U353="YES",1,0)))*VLOOKUP($H353,LISTS!$G$2:$H$10,2,FALSE)</f>
        <v>0</v>
      </c>
      <c r="AH353" s="13">
        <f>(IF($K353="No",0,VLOOKUP(AH$3,LISTS!$M$2:$N$21,2,FALSE)*IF(V353="YES",1,0)))*VLOOKUP($H353,LISTS!$G$2:$H$10,2,FALSE)</f>
        <v>0</v>
      </c>
      <c r="AI353" s="29">
        <f t="shared" si="61"/>
        <v>0</v>
      </c>
    </row>
    <row r="354" spans="1:35" x14ac:dyDescent="0.25">
      <c r="A354" s="3">
        <f t="shared" si="56"/>
        <v>2023</v>
      </c>
      <c r="B354" s="11">
        <f t="shared" si="57"/>
        <v>13</v>
      </c>
      <c r="C354" s="11" t="str">
        <f>VLOOKUP($B354,'FIXTURES INPUT'!$A$4:$H$41,2,FALSE)</f>
        <v>WK13</v>
      </c>
      <c r="D354" s="13" t="str">
        <f>VLOOKUP($B354,'FIXTURES INPUT'!$A$4:$H$41,3,FALSE)</f>
        <v>Sat</v>
      </c>
      <c r="E354" s="14">
        <f>VLOOKUP($B354,'FIXTURES INPUT'!$A$4:$H$41,4,FALSE)</f>
        <v>45109</v>
      </c>
      <c r="F354" s="4" t="str">
        <f>VLOOKUP($B354,'FIXTURES INPUT'!$A$4:$H$41,6,FALSE)</f>
        <v>Tour2</v>
      </c>
      <c r="G354" s="13" t="str">
        <f>VLOOKUP($B354,'FIXTURES INPUT'!$A$4:$H$41,7,FALSE)</f>
        <v>Away</v>
      </c>
      <c r="H354" s="13" t="str">
        <f>VLOOKUP($B354,'FIXTURES INPUT'!$A$4:$H$41,8,FALSE)</f>
        <v>Standard</v>
      </c>
      <c r="I354" s="13">
        <v>3</v>
      </c>
      <c r="J354" s="4" t="str">
        <f>VLOOKUP($I354,LISTS!$A$2:$B$39,2,FALSE)</f>
        <v>Jepson</v>
      </c>
      <c r="K354" s="32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X354" s="13">
        <f>(IF($K354="No",0,VLOOKUP(X$3,LISTS!$M$2:$N$21,2,FALSE)*L354))*VLOOKUP($H354,LISTS!$G$2:$H$10,2,FALSE)</f>
        <v>0</v>
      </c>
      <c r="Y354" s="13">
        <f>(IF($K354="No",0,VLOOKUP(Y$3,LISTS!$M$2:$N$21,2,FALSE)*M354))*VLOOKUP($H354,LISTS!$G$2:$H$10,2,FALSE)</f>
        <v>0</v>
      </c>
      <c r="Z354" s="13">
        <f>(IF($K354="No",0,VLOOKUP(Z$3,LISTS!$M$2:$N$21,2,FALSE)*N354))*VLOOKUP($H354,LISTS!$G$2:$H$10,2,FALSE)</f>
        <v>0</v>
      </c>
      <c r="AA354" s="13">
        <f>(IF($K354="No",0,VLOOKUP(AA$3,LISTS!$M$2:$N$21,2,FALSE)*O354))*VLOOKUP($H354,LISTS!$G$2:$H$10,2,FALSE)</f>
        <v>0</v>
      </c>
      <c r="AB354" s="13">
        <f>(IF($K354="No",0,VLOOKUP(AB$3,LISTS!$M$2:$N$21,2,FALSE)*P354))*VLOOKUP($H354,LISTS!$G$2:$H$10,2,FALSE)</f>
        <v>0</v>
      </c>
      <c r="AC354" s="13">
        <f>(IF($K354="No",0,VLOOKUP(AC$3,LISTS!$M$2:$N$21,2,FALSE)*IF(Q354="YES",1,0)))*VLOOKUP($H354,LISTS!$G$2:$H$10,2,FALSE)</f>
        <v>0</v>
      </c>
      <c r="AD354" s="13">
        <f>(IF($K354="No",0,VLOOKUP(AD$3,LISTS!$M$2:$N$21,2,FALSE)*IF(R354="YES",1,0)))*VLOOKUP($H354,LISTS!$G$2:$H$10,2,FALSE)</f>
        <v>0</v>
      </c>
      <c r="AE354" s="13">
        <f>(IF($K354="No",0,VLOOKUP(AE$3,LISTS!$M$2:$N$21,2,FALSE)*IF(S354="YES",1,0)))*VLOOKUP($H354,LISTS!$G$2:$H$10,2,FALSE)</f>
        <v>0</v>
      </c>
      <c r="AF354" s="13">
        <f>(IF($K354="No",0,VLOOKUP(AF$3,LISTS!$M$2:$N$21,2,FALSE)*IF(T354="YES",1,0)))*VLOOKUP($H354,LISTS!$G$2:$H$10,2,FALSE)</f>
        <v>0</v>
      </c>
      <c r="AG354" s="13">
        <f>(IF($K354="No",0,VLOOKUP(AG$3,LISTS!$M$2:$N$21,2,FALSE)*IF(U354="YES",1,0)))*VLOOKUP($H354,LISTS!$G$2:$H$10,2,FALSE)</f>
        <v>0</v>
      </c>
      <c r="AH354" s="13">
        <f>(IF($K354="No",0,VLOOKUP(AH$3,LISTS!$M$2:$N$21,2,FALSE)*IF(V354="YES",1,0)))*VLOOKUP($H354,LISTS!$G$2:$H$10,2,FALSE)</f>
        <v>0</v>
      </c>
      <c r="AI354" s="29">
        <f t="shared" si="61"/>
        <v>0</v>
      </c>
    </row>
    <row r="355" spans="1:35" x14ac:dyDescent="0.25">
      <c r="A355" s="3">
        <f t="shared" si="56"/>
        <v>2023</v>
      </c>
      <c r="B355" s="11">
        <f t="shared" si="57"/>
        <v>13</v>
      </c>
      <c r="C355" s="11" t="str">
        <f>VLOOKUP($B355,'FIXTURES INPUT'!$A$4:$H$41,2,FALSE)</f>
        <v>WK13</v>
      </c>
      <c r="D355" s="13" t="str">
        <f>VLOOKUP($B355,'FIXTURES INPUT'!$A$4:$H$41,3,FALSE)</f>
        <v>Sat</v>
      </c>
      <c r="E355" s="14">
        <f>VLOOKUP($B355,'FIXTURES INPUT'!$A$4:$H$41,4,FALSE)</f>
        <v>45109</v>
      </c>
      <c r="F355" s="4" t="str">
        <f>VLOOKUP($B355,'FIXTURES INPUT'!$A$4:$H$41,6,FALSE)</f>
        <v>Tour2</v>
      </c>
      <c r="G355" s="13" t="str">
        <f>VLOOKUP($B355,'FIXTURES INPUT'!$A$4:$H$41,7,FALSE)</f>
        <v>Away</v>
      </c>
      <c r="H355" s="13" t="str">
        <f>VLOOKUP($B355,'FIXTURES INPUT'!$A$4:$H$41,8,FALSE)</f>
        <v>Standard</v>
      </c>
      <c r="I355" s="13">
        <v>4</v>
      </c>
      <c r="J355" s="4" t="str">
        <f>VLOOKUP($I355,LISTS!$A$2:$B$39,2,FALSE)</f>
        <v>Wellsy</v>
      </c>
      <c r="K355" s="32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X355" s="13">
        <f>(IF($K355="No",0,VLOOKUP(X$3,LISTS!$M$2:$N$21,2,FALSE)*L355))*VLOOKUP($H355,LISTS!$G$2:$H$10,2,FALSE)</f>
        <v>0</v>
      </c>
      <c r="Y355" s="13">
        <f>(IF($K355="No",0,VLOOKUP(Y$3,LISTS!$M$2:$N$21,2,FALSE)*M355))*VLOOKUP($H355,LISTS!$G$2:$H$10,2,FALSE)</f>
        <v>0</v>
      </c>
      <c r="Z355" s="13">
        <f>(IF($K355="No",0,VLOOKUP(Z$3,LISTS!$M$2:$N$21,2,FALSE)*N355))*VLOOKUP($H355,LISTS!$G$2:$H$10,2,FALSE)</f>
        <v>0</v>
      </c>
      <c r="AA355" s="13">
        <f>(IF($K355="No",0,VLOOKUP(AA$3,LISTS!$M$2:$N$21,2,FALSE)*O355))*VLOOKUP($H355,LISTS!$G$2:$H$10,2,FALSE)</f>
        <v>0</v>
      </c>
      <c r="AB355" s="13">
        <f>(IF($K355="No",0,VLOOKUP(AB$3,LISTS!$M$2:$N$21,2,FALSE)*P355))*VLOOKUP($H355,LISTS!$G$2:$H$10,2,FALSE)</f>
        <v>0</v>
      </c>
      <c r="AC355" s="13">
        <f>(IF($K355="No",0,VLOOKUP(AC$3,LISTS!$M$2:$N$21,2,FALSE)*IF(Q355="YES",1,0)))*VLOOKUP($H355,LISTS!$G$2:$H$10,2,FALSE)</f>
        <v>0</v>
      </c>
      <c r="AD355" s="13">
        <f>(IF($K355="No",0,VLOOKUP(AD$3,LISTS!$M$2:$N$21,2,FALSE)*IF(R355="YES",1,0)))*VLOOKUP($H355,LISTS!$G$2:$H$10,2,FALSE)</f>
        <v>0</v>
      </c>
      <c r="AE355" s="13">
        <f>(IF($K355="No",0,VLOOKUP(AE$3,LISTS!$M$2:$N$21,2,FALSE)*IF(S355="YES",1,0)))*VLOOKUP($H355,LISTS!$G$2:$H$10,2,FALSE)</f>
        <v>0</v>
      </c>
      <c r="AF355" s="13">
        <f>(IF($K355="No",0,VLOOKUP(AF$3,LISTS!$M$2:$N$21,2,FALSE)*IF(T355="YES",1,0)))*VLOOKUP($H355,LISTS!$G$2:$H$10,2,FALSE)</f>
        <v>0</v>
      </c>
      <c r="AG355" s="13">
        <f>(IF($K355="No",0,VLOOKUP(AG$3,LISTS!$M$2:$N$21,2,FALSE)*IF(U355="YES",1,0)))*VLOOKUP($H355,LISTS!$G$2:$H$10,2,FALSE)</f>
        <v>0</v>
      </c>
      <c r="AH355" s="13">
        <f>(IF($K355="No",0,VLOOKUP(AH$3,LISTS!$M$2:$N$21,2,FALSE)*IF(V355="YES",1,0)))*VLOOKUP($H355,LISTS!$G$2:$H$10,2,FALSE)</f>
        <v>0</v>
      </c>
      <c r="AI355" s="29">
        <f t="shared" si="61"/>
        <v>0</v>
      </c>
    </row>
    <row r="356" spans="1:35" x14ac:dyDescent="0.25">
      <c r="A356" s="3">
        <f t="shared" si="56"/>
        <v>2023</v>
      </c>
      <c r="B356" s="11">
        <f t="shared" si="57"/>
        <v>13</v>
      </c>
      <c r="C356" s="11" t="str">
        <f>VLOOKUP($B356,'FIXTURES INPUT'!$A$4:$H$41,2,FALSE)</f>
        <v>WK13</v>
      </c>
      <c r="D356" s="13" t="str">
        <f>VLOOKUP($B356,'FIXTURES INPUT'!$A$4:$H$41,3,FALSE)</f>
        <v>Sat</v>
      </c>
      <c r="E356" s="14">
        <f>VLOOKUP($B356,'FIXTURES INPUT'!$A$4:$H$41,4,FALSE)</f>
        <v>45109</v>
      </c>
      <c r="F356" s="4" t="str">
        <f>VLOOKUP($B356,'FIXTURES INPUT'!$A$4:$H$41,6,FALSE)</f>
        <v>Tour2</v>
      </c>
      <c r="G356" s="13" t="str">
        <f>VLOOKUP($B356,'FIXTURES INPUT'!$A$4:$H$41,7,FALSE)</f>
        <v>Away</v>
      </c>
      <c r="H356" s="13" t="str">
        <f>VLOOKUP($B356,'FIXTURES INPUT'!$A$4:$H$41,8,FALSE)</f>
        <v>Standard</v>
      </c>
      <c r="I356" s="13">
        <v>5</v>
      </c>
      <c r="J356" s="4" t="str">
        <f>VLOOKUP($I356,LISTS!$A$2:$B$39,2,FALSE)</f>
        <v>Cal</v>
      </c>
      <c r="K356" s="32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X356" s="13">
        <f>(IF($K356="No",0,VLOOKUP(X$3,LISTS!$M$2:$N$21,2,FALSE)*L356))*VLOOKUP($H356,LISTS!$G$2:$H$10,2,FALSE)</f>
        <v>0</v>
      </c>
      <c r="Y356" s="13">
        <f>(IF($K356="No",0,VLOOKUP(Y$3,LISTS!$M$2:$N$21,2,FALSE)*M356))*VLOOKUP($H356,LISTS!$G$2:$H$10,2,FALSE)</f>
        <v>0</v>
      </c>
      <c r="Z356" s="13">
        <f>(IF($K356="No",0,VLOOKUP(Z$3,LISTS!$M$2:$N$21,2,FALSE)*N356))*VLOOKUP($H356,LISTS!$G$2:$H$10,2,FALSE)</f>
        <v>0</v>
      </c>
      <c r="AA356" s="13">
        <f>(IF($K356="No",0,VLOOKUP(AA$3,LISTS!$M$2:$N$21,2,FALSE)*O356))*VLOOKUP($H356,LISTS!$G$2:$H$10,2,FALSE)</f>
        <v>0</v>
      </c>
      <c r="AB356" s="13">
        <f>(IF($K356="No",0,VLOOKUP(AB$3,LISTS!$M$2:$N$21,2,FALSE)*P356))*VLOOKUP($H356,LISTS!$G$2:$H$10,2,FALSE)</f>
        <v>0</v>
      </c>
      <c r="AC356" s="13">
        <f>(IF($K356="No",0,VLOOKUP(AC$3,LISTS!$M$2:$N$21,2,FALSE)*IF(Q356="YES",1,0)))*VLOOKUP($H356,LISTS!$G$2:$H$10,2,FALSE)</f>
        <v>0</v>
      </c>
      <c r="AD356" s="13">
        <f>(IF($K356="No",0,VLOOKUP(AD$3,LISTS!$M$2:$N$21,2,FALSE)*IF(R356="YES",1,0)))*VLOOKUP($H356,LISTS!$G$2:$H$10,2,FALSE)</f>
        <v>0</v>
      </c>
      <c r="AE356" s="13">
        <f>(IF($K356="No",0,VLOOKUP(AE$3,LISTS!$M$2:$N$21,2,FALSE)*IF(S356="YES",1,0)))*VLOOKUP($H356,LISTS!$G$2:$H$10,2,FALSE)</f>
        <v>0</v>
      </c>
      <c r="AF356" s="13">
        <f>(IF($K356="No",0,VLOOKUP(AF$3,LISTS!$M$2:$N$21,2,FALSE)*IF(T356="YES",1,0)))*VLOOKUP($H356,LISTS!$G$2:$H$10,2,FALSE)</f>
        <v>0</v>
      </c>
      <c r="AG356" s="13">
        <f>(IF($K356="No",0,VLOOKUP(AG$3,LISTS!$M$2:$N$21,2,FALSE)*IF(U356="YES",1,0)))*VLOOKUP($H356,LISTS!$G$2:$H$10,2,FALSE)</f>
        <v>0</v>
      </c>
      <c r="AH356" s="13">
        <f>(IF($K356="No",0,VLOOKUP(AH$3,LISTS!$M$2:$N$21,2,FALSE)*IF(V356="YES",1,0)))*VLOOKUP($H356,LISTS!$G$2:$H$10,2,FALSE)</f>
        <v>0</v>
      </c>
      <c r="AI356" s="29">
        <f t="shared" si="61"/>
        <v>0</v>
      </c>
    </row>
    <row r="357" spans="1:35" x14ac:dyDescent="0.25">
      <c r="A357" s="3">
        <f t="shared" si="56"/>
        <v>2023</v>
      </c>
      <c r="B357" s="11">
        <f t="shared" si="57"/>
        <v>13</v>
      </c>
      <c r="C357" s="11" t="str">
        <f>VLOOKUP($B357,'FIXTURES INPUT'!$A$4:$H$41,2,FALSE)</f>
        <v>WK13</v>
      </c>
      <c r="D357" s="13" t="str">
        <f>VLOOKUP($B357,'FIXTURES INPUT'!$A$4:$H$41,3,FALSE)</f>
        <v>Sat</v>
      </c>
      <c r="E357" s="14">
        <f>VLOOKUP($B357,'FIXTURES INPUT'!$A$4:$H$41,4,FALSE)</f>
        <v>45109</v>
      </c>
      <c r="F357" s="4" t="str">
        <f>VLOOKUP($B357,'FIXTURES INPUT'!$A$4:$H$41,6,FALSE)</f>
        <v>Tour2</v>
      </c>
      <c r="G357" s="13" t="str">
        <f>VLOOKUP($B357,'FIXTURES INPUT'!$A$4:$H$41,7,FALSE)</f>
        <v>Away</v>
      </c>
      <c r="H357" s="13" t="str">
        <f>VLOOKUP($B357,'FIXTURES INPUT'!$A$4:$H$41,8,FALSE)</f>
        <v>Standard</v>
      </c>
      <c r="I357" s="13">
        <v>6</v>
      </c>
      <c r="J357" s="4" t="str">
        <f>VLOOKUP($I357,LISTS!$A$2:$B$39,2,FALSE)</f>
        <v>Weavers</v>
      </c>
      <c r="K357" s="32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X357" s="13">
        <f>(IF($K357="No",0,VLOOKUP(X$3,LISTS!$M$2:$N$21,2,FALSE)*L357))*VLOOKUP($H357,LISTS!$G$2:$H$10,2,FALSE)</f>
        <v>0</v>
      </c>
      <c r="Y357" s="13">
        <f>(IF($K357="No",0,VLOOKUP(Y$3,LISTS!$M$2:$N$21,2,FALSE)*M357))*VLOOKUP($H357,LISTS!$G$2:$H$10,2,FALSE)</f>
        <v>0</v>
      </c>
      <c r="Z357" s="13">
        <f>(IF($K357="No",0,VLOOKUP(Z$3,LISTS!$M$2:$N$21,2,FALSE)*N357))*VLOOKUP($H357,LISTS!$G$2:$H$10,2,FALSE)</f>
        <v>0</v>
      </c>
      <c r="AA357" s="13">
        <f>(IF($K357="No",0,VLOOKUP(AA$3,LISTS!$M$2:$N$21,2,FALSE)*O357))*VLOOKUP($H357,LISTS!$G$2:$H$10,2,FALSE)</f>
        <v>0</v>
      </c>
      <c r="AB357" s="13">
        <f>(IF($K357="No",0,VLOOKUP(AB$3,LISTS!$M$2:$N$21,2,FALSE)*P357))*VLOOKUP($H357,LISTS!$G$2:$H$10,2,FALSE)</f>
        <v>0</v>
      </c>
      <c r="AC357" s="13">
        <f>(IF($K357="No",0,VLOOKUP(AC$3,LISTS!$M$2:$N$21,2,FALSE)*IF(Q357="YES",1,0)))*VLOOKUP($H357,LISTS!$G$2:$H$10,2,FALSE)</f>
        <v>0</v>
      </c>
      <c r="AD357" s="13">
        <f>(IF($K357="No",0,VLOOKUP(AD$3,LISTS!$M$2:$N$21,2,FALSE)*IF(R357="YES",1,0)))*VLOOKUP($H357,LISTS!$G$2:$H$10,2,FALSE)</f>
        <v>0</v>
      </c>
      <c r="AE357" s="13">
        <f>(IF($K357="No",0,VLOOKUP(AE$3,LISTS!$M$2:$N$21,2,FALSE)*IF(S357="YES",1,0)))*VLOOKUP($H357,LISTS!$G$2:$H$10,2,FALSE)</f>
        <v>0</v>
      </c>
      <c r="AF357" s="13">
        <f>(IF($K357="No",0,VLOOKUP(AF$3,LISTS!$M$2:$N$21,2,FALSE)*IF(T357="YES",1,0)))*VLOOKUP($H357,LISTS!$G$2:$H$10,2,FALSE)</f>
        <v>0</v>
      </c>
      <c r="AG357" s="13">
        <f>(IF($K357="No",0,VLOOKUP(AG$3,LISTS!$M$2:$N$21,2,FALSE)*IF(U357="YES",1,0)))*VLOOKUP($H357,LISTS!$G$2:$H$10,2,FALSE)</f>
        <v>0</v>
      </c>
      <c r="AH357" s="13">
        <f>(IF($K357="No",0,VLOOKUP(AH$3,LISTS!$M$2:$N$21,2,FALSE)*IF(V357="YES",1,0)))*VLOOKUP($H357,LISTS!$G$2:$H$10,2,FALSE)</f>
        <v>0</v>
      </c>
      <c r="AI357" s="29">
        <f t="shared" si="61"/>
        <v>0</v>
      </c>
    </row>
    <row r="358" spans="1:35" x14ac:dyDescent="0.25">
      <c r="A358" s="3">
        <f t="shared" si="56"/>
        <v>2023</v>
      </c>
      <c r="B358" s="11">
        <f t="shared" si="57"/>
        <v>13</v>
      </c>
      <c r="C358" s="11" t="str">
        <f>VLOOKUP($B358,'FIXTURES INPUT'!$A$4:$H$41,2,FALSE)</f>
        <v>WK13</v>
      </c>
      <c r="D358" s="13" t="str">
        <f>VLOOKUP($B358,'FIXTURES INPUT'!$A$4:$H$41,3,FALSE)</f>
        <v>Sat</v>
      </c>
      <c r="E358" s="14">
        <f>VLOOKUP($B358,'FIXTURES INPUT'!$A$4:$H$41,4,FALSE)</f>
        <v>45109</v>
      </c>
      <c r="F358" s="4" t="str">
        <f>VLOOKUP($B358,'FIXTURES INPUT'!$A$4:$H$41,6,FALSE)</f>
        <v>Tour2</v>
      </c>
      <c r="G358" s="13" t="str">
        <f>VLOOKUP($B358,'FIXTURES INPUT'!$A$4:$H$41,7,FALSE)</f>
        <v>Away</v>
      </c>
      <c r="H358" s="13" t="str">
        <f>VLOOKUP($B358,'FIXTURES INPUT'!$A$4:$H$41,8,FALSE)</f>
        <v>Standard</v>
      </c>
      <c r="I358" s="13">
        <v>7</v>
      </c>
      <c r="J358" s="4" t="str">
        <f>VLOOKUP($I358,LISTS!$A$2:$B$39,2,FALSE)</f>
        <v>Superted</v>
      </c>
      <c r="K358" s="32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X358" s="13">
        <f>(IF($K358="No",0,VLOOKUP(X$3,LISTS!$M$2:$N$21,2,FALSE)*L358))*VLOOKUP($H358,LISTS!$G$2:$H$10,2,FALSE)</f>
        <v>0</v>
      </c>
      <c r="Y358" s="13">
        <f>(IF($K358="No",0,VLOOKUP(Y$3,LISTS!$M$2:$N$21,2,FALSE)*M358))*VLOOKUP($H358,LISTS!$G$2:$H$10,2,FALSE)</f>
        <v>0</v>
      </c>
      <c r="Z358" s="13">
        <f>(IF($K358="No",0,VLOOKUP(Z$3,LISTS!$M$2:$N$21,2,FALSE)*N358))*VLOOKUP($H358,LISTS!$G$2:$H$10,2,FALSE)</f>
        <v>0</v>
      </c>
      <c r="AA358" s="13">
        <f>(IF($K358="No",0,VLOOKUP(AA$3,LISTS!$M$2:$N$21,2,FALSE)*O358))*VLOOKUP($H358,LISTS!$G$2:$H$10,2,FALSE)</f>
        <v>0</v>
      </c>
      <c r="AB358" s="13">
        <f>(IF($K358="No",0,VLOOKUP(AB$3,LISTS!$M$2:$N$21,2,FALSE)*P358))*VLOOKUP($H358,LISTS!$G$2:$H$10,2,FALSE)</f>
        <v>0</v>
      </c>
      <c r="AC358" s="13">
        <f>(IF($K358="No",0,VLOOKUP(AC$3,LISTS!$M$2:$N$21,2,FALSE)*IF(Q358="YES",1,0)))*VLOOKUP($H358,LISTS!$G$2:$H$10,2,FALSE)</f>
        <v>0</v>
      </c>
      <c r="AD358" s="13">
        <f>(IF($K358="No",0,VLOOKUP(AD$3,LISTS!$M$2:$N$21,2,FALSE)*IF(R358="YES",1,0)))*VLOOKUP($H358,LISTS!$G$2:$H$10,2,FALSE)</f>
        <v>0</v>
      </c>
      <c r="AE358" s="13">
        <f>(IF($K358="No",0,VLOOKUP(AE$3,LISTS!$M$2:$N$21,2,FALSE)*IF(S358="YES",1,0)))*VLOOKUP($H358,LISTS!$G$2:$H$10,2,FALSE)</f>
        <v>0</v>
      </c>
      <c r="AF358" s="13">
        <f>(IF($K358="No",0,VLOOKUP(AF$3,LISTS!$M$2:$N$21,2,FALSE)*IF(T358="YES",1,0)))*VLOOKUP($H358,LISTS!$G$2:$H$10,2,FALSE)</f>
        <v>0</v>
      </c>
      <c r="AG358" s="13">
        <f>(IF($K358="No",0,VLOOKUP(AG$3,LISTS!$M$2:$N$21,2,FALSE)*IF(U358="YES",1,0)))*VLOOKUP($H358,LISTS!$G$2:$H$10,2,FALSE)</f>
        <v>0</v>
      </c>
      <c r="AH358" s="13">
        <f>(IF($K358="No",0,VLOOKUP(AH$3,LISTS!$M$2:$N$21,2,FALSE)*IF(V358="YES",1,0)))*VLOOKUP($H358,LISTS!$G$2:$H$10,2,FALSE)</f>
        <v>0</v>
      </c>
      <c r="AI358" s="29">
        <f t="shared" si="61"/>
        <v>0</v>
      </c>
    </row>
    <row r="359" spans="1:35" x14ac:dyDescent="0.25">
      <c r="A359" s="3">
        <f t="shared" si="56"/>
        <v>2023</v>
      </c>
      <c r="B359" s="11">
        <f t="shared" si="57"/>
        <v>13</v>
      </c>
      <c r="C359" s="11" t="str">
        <f>VLOOKUP($B359,'FIXTURES INPUT'!$A$4:$H$41,2,FALSE)</f>
        <v>WK13</v>
      </c>
      <c r="D359" s="13" t="str">
        <f>VLOOKUP($B359,'FIXTURES INPUT'!$A$4:$H$41,3,FALSE)</f>
        <v>Sat</v>
      </c>
      <c r="E359" s="14">
        <f>VLOOKUP($B359,'FIXTURES INPUT'!$A$4:$H$41,4,FALSE)</f>
        <v>45109</v>
      </c>
      <c r="F359" s="4" t="str">
        <f>VLOOKUP($B359,'FIXTURES INPUT'!$A$4:$H$41,6,FALSE)</f>
        <v>Tour2</v>
      </c>
      <c r="G359" s="13" t="str">
        <f>VLOOKUP($B359,'FIXTURES INPUT'!$A$4:$H$41,7,FALSE)</f>
        <v>Away</v>
      </c>
      <c r="H359" s="13" t="str">
        <f>VLOOKUP($B359,'FIXTURES INPUT'!$A$4:$H$41,8,FALSE)</f>
        <v>Standard</v>
      </c>
      <c r="I359" s="13">
        <f t="shared" ref="I359" si="66">I358+1</f>
        <v>8</v>
      </c>
      <c r="J359" s="4" t="str">
        <f>VLOOKUP($I359,LISTS!$A$2:$B$39,2,FALSE)</f>
        <v>Little</v>
      </c>
      <c r="K359" s="32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X359" s="13">
        <f>(IF($K359="No",0,VLOOKUP(X$3,LISTS!$M$2:$N$21,2,FALSE)*L359))*VLOOKUP($H359,LISTS!$G$2:$H$10,2,FALSE)</f>
        <v>0</v>
      </c>
      <c r="Y359" s="13">
        <f>(IF($K359="No",0,VLOOKUP(Y$3,LISTS!$M$2:$N$21,2,FALSE)*M359))*VLOOKUP($H359,LISTS!$G$2:$H$10,2,FALSE)</f>
        <v>0</v>
      </c>
      <c r="Z359" s="13">
        <f>(IF($K359="No",0,VLOOKUP(Z$3,LISTS!$M$2:$N$21,2,FALSE)*N359))*VLOOKUP($H359,LISTS!$G$2:$H$10,2,FALSE)</f>
        <v>0</v>
      </c>
      <c r="AA359" s="13">
        <f>(IF($K359="No",0,VLOOKUP(AA$3,LISTS!$M$2:$N$21,2,FALSE)*O359))*VLOOKUP($H359,LISTS!$G$2:$H$10,2,FALSE)</f>
        <v>0</v>
      </c>
      <c r="AB359" s="13">
        <f>(IF($K359="No",0,VLOOKUP(AB$3,LISTS!$M$2:$N$21,2,FALSE)*P359))*VLOOKUP($H359,LISTS!$G$2:$H$10,2,FALSE)</f>
        <v>0</v>
      </c>
      <c r="AC359" s="13">
        <f>(IF($K359="No",0,VLOOKUP(AC$3,LISTS!$M$2:$N$21,2,FALSE)*IF(Q359="YES",1,0)))*VLOOKUP($H359,LISTS!$G$2:$H$10,2,FALSE)</f>
        <v>0</v>
      </c>
      <c r="AD359" s="13">
        <f>(IF($K359="No",0,VLOOKUP(AD$3,LISTS!$M$2:$N$21,2,FALSE)*IF(R359="YES",1,0)))*VLOOKUP($H359,LISTS!$G$2:$H$10,2,FALSE)</f>
        <v>0</v>
      </c>
      <c r="AE359" s="13">
        <f>(IF($K359="No",0,VLOOKUP(AE$3,LISTS!$M$2:$N$21,2,FALSE)*IF(S359="YES",1,0)))*VLOOKUP($H359,LISTS!$G$2:$H$10,2,FALSE)</f>
        <v>0</v>
      </c>
      <c r="AF359" s="13">
        <f>(IF($K359="No",0,VLOOKUP(AF$3,LISTS!$M$2:$N$21,2,FALSE)*IF(T359="YES",1,0)))*VLOOKUP($H359,LISTS!$G$2:$H$10,2,FALSE)</f>
        <v>0</v>
      </c>
      <c r="AG359" s="13">
        <f>(IF($K359="No",0,VLOOKUP(AG$3,LISTS!$M$2:$N$21,2,FALSE)*IF(U359="YES",1,0)))*VLOOKUP($H359,LISTS!$G$2:$H$10,2,FALSE)</f>
        <v>0</v>
      </c>
      <c r="AH359" s="13">
        <f>(IF($K359="No",0,VLOOKUP(AH$3,LISTS!$M$2:$N$21,2,FALSE)*IF(V359="YES",1,0)))*VLOOKUP($H359,LISTS!$G$2:$H$10,2,FALSE)</f>
        <v>0</v>
      </c>
      <c r="AI359" s="29">
        <f t="shared" si="61"/>
        <v>0</v>
      </c>
    </row>
    <row r="360" spans="1:35" x14ac:dyDescent="0.25">
      <c r="A360" s="3">
        <f t="shared" si="56"/>
        <v>2023</v>
      </c>
      <c r="B360" s="11">
        <f t="shared" si="57"/>
        <v>13</v>
      </c>
      <c r="C360" s="11" t="str">
        <f>VLOOKUP($B360,'FIXTURES INPUT'!$A$4:$H$41,2,FALSE)</f>
        <v>WK13</v>
      </c>
      <c r="D360" s="13" t="str">
        <f>VLOOKUP($B360,'FIXTURES INPUT'!$A$4:$H$41,3,FALSE)</f>
        <v>Sat</v>
      </c>
      <c r="E360" s="14">
        <f>VLOOKUP($B360,'FIXTURES INPUT'!$A$4:$H$41,4,FALSE)</f>
        <v>45109</v>
      </c>
      <c r="F360" s="4" t="str">
        <f>VLOOKUP($B360,'FIXTURES INPUT'!$A$4:$H$41,6,FALSE)</f>
        <v>Tour2</v>
      </c>
      <c r="G360" s="13" t="str">
        <f>VLOOKUP($B360,'FIXTURES INPUT'!$A$4:$H$41,7,FALSE)</f>
        <v>Away</v>
      </c>
      <c r="H360" s="13" t="str">
        <f>VLOOKUP($B360,'FIXTURES INPUT'!$A$4:$H$41,8,FALSE)</f>
        <v>Standard</v>
      </c>
      <c r="I360" s="13">
        <f t="shared" si="62"/>
        <v>9</v>
      </c>
      <c r="J360" s="4" t="str">
        <f>VLOOKUP($I360,LISTS!$A$2:$B$39,2,FALSE)</f>
        <v>Dan Common</v>
      </c>
      <c r="K360" s="32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X360" s="13">
        <f>(IF($K360="No",0,VLOOKUP(X$3,LISTS!$M$2:$N$21,2,FALSE)*L360))*VLOOKUP($H360,LISTS!$G$2:$H$10,2,FALSE)</f>
        <v>0</v>
      </c>
      <c r="Y360" s="13">
        <f>(IF($K360="No",0,VLOOKUP(Y$3,LISTS!$M$2:$N$21,2,FALSE)*M360))*VLOOKUP($H360,LISTS!$G$2:$H$10,2,FALSE)</f>
        <v>0</v>
      </c>
      <c r="Z360" s="13">
        <f>(IF($K360="No",0,VLOOKUP(Z$3,LISTS!$M$2:$N$21,2,FALSE)*N360))*VLOOKUP($H360,LISTS!$G$2:$H$10,2,FALSE)</f>
        <v>0</v>
      </c>
      <c r="AA360" s="13">
        <f>(IF($K360="No",0,VLOOKUP(AA$3,LISTS!$M$2:$N$21,2,FALSE)*O360))*VLOOKUP($H360,LISTS!$G$2:$H$10,2,FALSE)</f>
        <v>0</v>
      </c>
      <c r="AB360" s="13">
        <f>(IF($K360="No",0,VLOOKUP(AB$3,LISTS!$M$2:$N$21,2,FALSE)*P360))*VLOOKUP($H360,LISTS!$G$2:$H$10,2,FALSE)</f>
        <v>0</v>
      </c>
      <c r="AC360" s="13">
        <f>(IF($K360="No",0,VLOOKUP(AC$3,LISTS!$M$2:$N$21,2,FALSE)*IF(Q360="YES",1,0)))*VLOOKUP($H360,LISTS!$G$2:$H$10,2,FALSE)</f>
        <v>0</v>
      </c>
      <c r="AD360" s="13">
        <f>(IF($K360="No",0,VLOOKUP(AD$3,LISTS!$M$2:$N$21,2,FALSE)*IF(R360="YES",1,0)))*VLOOKUP($H360,LISTS!$G$2:$H$10,2,FALSE)</f>
        <v>0</v>
      </c>
      <c r="AE360" s="13">
        <f>(IF($K360="No",0,VLOOKUP(AE$3,LISTS!$M$2:$N$21,2,FALSE)*IF(S360="YES",1,0)))*VLOOKUP($H360,LISTS!$G$2:$H$10,2,FALSE)</f>
        <v>0</v>
      </c>
      <c r="AF360" s="13">
        <f>(IF($K360="No",0,VLOOKUP(AF$3,LISTS!$M$2:$N$21,2,FALSE)*IF(T360="YES",1,0)))*VLOOKUP($H360,LISTS!$G$2:$H$10,2,FALSE)</f>
        <v>0</v>
      </c>
      <c r="AG360" s="13">
        <f>(IF($K360="No",0,VLOOKUP(AG$3,LISTS!$M$2:$N$21,2,FALSE)*IF(U360="YES",1,0)))*VLOOKUP($H360,LISTS!$G$2:$H$10,2,FALSE)</f>
        <v>0</v>
      </c>
      <c r="AH360" s="13">
        <f>(IF($K360="No",0,VLOOKUP(AH$3,LISTS!$M$2:$N$21,2,FALSE)*IF(V360="YES",1,0)))*VLOOKUP($H360,LISTS!$G$2:$H$10,2,FALSE)</f>
        <v>0</v>
      </c>
      <c r="AI360" s="29">
        <f t="shared" si="61"/>
        <v>0</v>
      </c>
    </row>
    <row r="361" spans="1:35" x14ac:dyDescent="0.25">
      <c r="A361" s="3">
        <f t="shared" si="56"/>
        <v>2023</v>
      </c>
      <c r="B361" s="11">
        <f t="shared" si="57"/>
        <v>13</v>
      </c>
      <c r="C361" s="11" t="str">
        <f>VLOOKUP($B361,'FIXTURES INPUT'!$A$4:$H$41,2,FALSE)</f>
        <v>WK13</v>
      </c>
      <c r="D361" s="13" t="str">
        <f>VLOOKUP($B361,'FIXTURES INPUT'!$A$4:$H$41,3,FALSE)</f>
        <v>Sat</v>
      </c>
      <c r="E361" s="14">
        <f>VLOOKUP($B361,'FIXTURES INPUT'!$A$4:$H$41,4,FALSE)</f>
        <v>45109</v>
      </c>
      <c r="F361" s="4" t="str">
        <f>VLOOKUP($B361,'FIXTURES INPUT'!$A$4:$H$41,6,FALSE)</f>
        <v>Tour2</v>
      </c>
      <c r="G361" s="13" t="str">
        <f>VLOOKUP($B361,'FIXTURES INPUT'!$A$4:$H$41,7,FALSE)</f>
        <v>Away</v>
      </c>
      <c r="H361" s="13" t="str">
        <f>VLOOKUP($B361,'FIXTURES INPUT'!$A$4:$H$41,8,FALSE)</f>
        <v>Standard</v>
      </c>
      <c r="I361" s="13">
        <f t="shared" si="62"/>
        <v>10</v>
      </c>
      <c r="J361" s="4" t="str">
        <f>VLOOKUP($I361,LISTS!$A$2:$B$39,2,FALSE)</f>
        <v>Chown</v>
      </c>
      <c r="K361" s="32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X361" s="13">
        <f>(IF($K361="No",0,VLOOKUP(X$3,LISTS!$M$2:$N$21,2,FALSE)*L361))*VLOOKUP($H361,LISTS!$G$2:$H$10,2,FALSE)</f>
        <v>0</v>
      </c>
      <c r="Y361" s="13">
        <f>(IF($K361="No",0,VLOOKUP(Y$3,LISTS!$M$2:$N$21,2,FALSE)*M361))*VLOOKUP($H361,LISTS!$G$2:$H$10,2,FALSE)</f>
        <v>0</v>
      </c>
      <c r="Z361" s="13">
        <f>(IF($K361="No",0,VLOOKUP(Z$3,LISTS!$M$2:$N$21,2,FALSE)*N361))*VLOOKUP($H361,LISTS!$G$2:$H$10,2,FALSE)</f>
        <v>0</v>
      </c>
      <c r="AA361" s="13">
        <f>(IF($K361="No",0,VLOOKUP(AA$3,LISTS!$M$2:$N$21,2,FALSE)*O361))*VLOOKUP($H361,LISTS!$G$2:$H$10,2,FALSE)</f>
        <v>0</v>
      </c>
      <c r="AB361" s="13">
        <f>(IF($K361="No",0,VLOOKUP(AB$3,LISTS!$M$2:$N$21,2,FALSE)*P361))*VLOOKUP($H361,LISTS!$G$2:$H$10,2,FALSE)</f>
        <v>0</v>
      </c>
      <c r="AC361" s="13">
        <f>(IF($K361="No",0,VLOOKUP(AC$3,LISTS!$M$2:$N$21,2,FALSE)*IF(Q361="YES",1,0)))*VLOOKUP($H361,LISTS!$G$2:$H$10,2,FALSE)</f>
        <v>0</v>
      </c>
      <c r="AD361" s="13">
        <f>(IF($K361="No",0,VLOOKUP(AD$3,LISTS!$M$2:$N$21,2,FALSE)*IF(R361="YES",1,0)))*VLOOKUP($H361,LISTS!$G$2:$H$10,2,FALSE)</f>
        <v>0</v>
      </c>
      <c r="AE361" s="13">
        <f>(IF($K361="No",0,VLOOKUP(AE$3,LISTS!$M$2:$N$21,2,FALSE)*IF(S361="YES",1,0)))*VLOOKUP($H361,LISTS!$G$2:$H$10,2,FALSE)</f>
        <v>0</v>
      </c>
      <c r="AF361" s="13">
        <f>(IF($K361="No",0,VLOOKUP(AF$3,LISTS!$M$2:$N$21,2,FALSE)*IF(T361="YES",1,0)))*VLOOKUP($H361,LISTS!$G$2:$H$10,2,FALSE)</f>
        <v>0</v>
      </c>
      <c r="AG361" s="13">
        <f>(IF($K361="No",0,VLOOKUP(AG$3,LISTS!$M$2:$N$21,2,FALSE)*IF(U361="YES",1,0)))*VLOOKUP($H361,LISTS!$G$2:$H$10,2,FALSE)</f>
        <v>0</v>
      </c>
      <c r="AH361" s="13">
        <f>(IF($K361="No",0,VLOOKUP(AH$3,LISTS!$M$2:$N$21,2,FALSE)*IF(V361="YES",1,0)))*VLOOKUP($H361,LISTS!$G$2:$H$10,2,FALSE)</f>
        <v>0</v>
      </c>
      <c r="AI361" s="29">
        <f t="shared" si="61"/>
        <v>0</v>
      </c>
    </row>
    <row r="362" spans="1:35" x14ac:dyDescent="0.25">
      <c r="A362" s="3">
        <f t="shared" si="56"/>
        <v>2023</v>
      </c>
      <c r="B362" s="11">
        <f t="shared" si="57"/>
        <v>13</v>
      </c>
      <c r="C362" s="11" t="str">
        <f>VLOOKUP($B362,'FIXTURES INPUT'!$A$4:$H$41,2,FALSE)</f>
        <v>WK13</v>
      </c>
      <c r="D362" s="13" t="str">
        <f>VLOOKUP($B362,'FIXTURES INPUT'!$A$4:$H$41,3,FALSE)</f>
        <v>Sat</v>
      </c>
      <c r="E362" s="14">
        <f>VLOOKUP($B362,'FIXTURES INPUT'!$A$4:$H$41,4,FALSE)</f>
        <v>45109</v>
      </c>
      <c r="F362" s="4" t="str">
        <f>VLOOKUP($B362,'FIXTURES INPUT'!$A$4:$H$41,6,FALSE)</f>
        <v>Tour2</v>
      </c>
      <c r="G362" s="13" t="str">
        <f>VLOOKUP($B362,'FIXTURES INPUT'!$A$4:$H$41,7,FALSE)</f>
        <v>Away</v>
      </c>
      <c r="H362" s="13" t="str">
        <f>VLOOKUP($B362,'FIXTURES INPUT'!$A$4:$H$41,8,FALSE)</f>
        <v>Standard</v>
      </c>
      <c r="I362" s="13">
        <f t="shared" si="62"/>
        <v>11</v>
      </c>
      <c r="J362" s="4" t="str">
        <f>VLOOKUP($I362,LISTS!$A$2:$B$39,2,FALSE)</f>
        <v>Minndo</v>
      </c>
      <c r="K362" s="32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X362" s="13">
        <f>(IF($K362="No",0,VLOOKUP(X$3,LISTS!$M$2:$N$21,2,FALSE)*L362))*VLOOKUP($H362,LISTS!$G$2:$H$10,2,FALSE)</f>
        <v>0</v>
      </c>
      <c r="Y362" s="13">
        <f>(IF($K362="No",0,VLOOKUP(Y$3,LISTS!$M$2:$N$21,2,FALSE)*M362))*VLOOKUP($H362,LISTS!$G$2:$H$10,2,FALSE)</f>
        <v>0</v>
      </c>
      <c r="Z362" s="13">
        <f>(IF($K362="No",0,VLOOKUP(Z$3,LISTS!$M$2:$N$21,2,FALSE)*N362))*VLOOKUP($H362,LISTS!$G$2:$H$10,2,FALSE)</f>
        <v>0</v>
      </c>
      <c r="AA362" s="13">
        <f>(IF($K362="No",0,VLOOKUP(AA$3,LISTS!$M$2:$N$21,2,FALSE)*O362))*VLOOKUP($H362,LISTS!$G$2:$H$10,2,FALSE)</f>
        <v>0</v>
      </c>
      <c r="AB362" s="13">
        <f>(IF($K362="No",0,VLOOKUP(AB$3,LISTS!$M$2:$N$21,2,FALSE)*P362))*VLOOKUP($H362,LISTS!$G$2:$H$10,2,FALSE)</f>
        <v>0</v>
      </c>
      <c r="AC362" s="13">
        <f>(IF($K362="No",0,VLOOKUP(AC$3,LISTS!$M$2:$N$21,2,FALSE)*IF(Q362="YES",1,0)))*VLOOKUP($H362,LISTS!$G$2:$H$10,2,FALSE)</f>
        <v>0</v>
      </c>
      <c r="AD362" s="13">
        <f>(IF($K362="No",0,VLOOKUP(AD$3,LISTS!$M$2:$N$21,2,FALSE)*IF(R362="YES",1,0)))*VLOOKUP($H362,LISTS!$G$2:$H$10,2,FALSE)</f>
        <v>0</v>
      </c>
      <c r="AE362" s="13">
        <f>(IF($K362="No",0,VLOOKUP(AE$3,LISTS!$M$2:$N$21,2,FALSE)*IF(S362="YES",1,0)))*VLOOKUP($H362,LISTS!$G$2:$H$10,2,FALSE)</f>
        <v>0</v>
      </c>
      <c r="AF362" s="13">
        <f>(IF($K362="No",0,VLOOKUP(AF$3,LISTS!$M$2:$N$21,2,FALSE)*IF(T362="YES",1,0)))*VLOOKUP($H362,LISTS!$G$2:$H$10,2,FALSE)</f>
        <v>0</v>
      </c>
      <c r="AG362" s="13">
        <f>(IF($K362="No",0,VLOOKUP(AG$3,LISTS!$M$2:$N$21,2,FALSE)*IF(U362="YES",1,0)))*VLOOKUP($H362,LISTS!$G$2:$H$10,2,FALSE)</f>
        <v>0</v>
      </c>
      <c r="AH362" s="13">
        <f>(IF($K362="No",0,VLOOKUP(AH$3,LISTS!$M$2:$N$21,2,FALSE)*IF(V362="YES",1,0)))*VLOOKUP($H362,LISTS!$G$2:$H$10,2,FALSE)</f>
        <v>0</v>
      </c>
      <c r="AI362" s="29">
        <f t="shared" si="61"/>
        <v>0</v>
      </c>
    </row>
    <row r="363" spans="1:35" x14ac:dyDescent="0.25">
      <c r="A363" s="3">
        <f t="shared" si="56"/>
        <v>2023</v>
      </c>
      <c r="B363" s="11">
        <f t="shared" si="57"/>
        <v>13</v>
      </c>
      <c r="C363" s="11" t="str">
        <f>VLOOKUP($B363,'FIXTURES INPUT'!$A$4:$H$41,2,FALSE)</f>
        <v>WK13</v>
      </c>
      <c r="D363" s="13" t="str">
        <f>VLOOKUP($B363,'FIXTURES INPUT'!$A$4:$H$41,3,FALSE)</f>
        <v>Sat</v>
      </c>
      <c r="E363" s="14">
        <f>VLOOKUP($B363,'FIXTURES INPUT'!$A$4:$H$41,4,FALSE)</f>
        <v>45109</v>
      </c>
      <c r="F363" s="4" t="str">
        <f>VLOOKUP($B363,'FIXTURES INPUT'!$A$4:$H$41,6,FALSE)</f>
        <v>Tour2</v>
      </c>
      <c r="G363" s="13" t="str">
        <f>VLOOKUP($B363,'FIXTURES INPUT'!$A$4:$H$41,7,FALSE)</f>
        <v>Away</v>
      </c>
      <c r="H363" s="13" t="str">
        <f>VLOOKUP($B363,'FIXTURES INPUT'!$A$4:$H$41,8,FALSE)</f>
        <v>Standard</v>
      </c>
      <c r="I363" s="13">
        <f t="shared" si="62"/>
        <v>12</v>
      </c>
      <c r="J363" s="4" t="str">
        <f>VLOOKUP($I363,LISTS!$A$2:$B$39,2,FALSE)</f>
        <v>Bevan Gordon</v>
      </c>
      <c r="K363" s="32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X363" s="13">
        <f>(IF($K363="No",0,VLOOKUP(X$3,LISTS!$M$2:$N$21,2,FALSE)*L363))*VLOOKUP($H363,LISTS!$G$2:$H$10,2,FALSE)</f>
        <v>0</v>
      </c>
      <c r="Y363" s="13">
        <f>(IF($K363="No",0,VLOOKUP(Y$3,LISTS!$M$2:$N$21,2,FALSE)*M363))*VLOOKUP($H363,LISTS!$G$2:$H$10,2,FALSE)</f>
        <v>0</v>
      </c>
      <c r="Z363" s="13">
        <f>(IF($K363="No",0,VLOOKUP(Z$3,LISTS!$M$2:$N$21,2,FALSE)*N363))*VLOOKUP($H363,LISTS!$G$2:$H$10,2,FALSE)</f>
        <v>0</v>
      </c>
      <c r="AA363" s="13">
        <f>(IF($K363="No",0,VLOOKUP(AA$3,LISTS!$M$2:$N$21,2,FALSE)*O363))*VLOOKUP($H363,LISTS!$G$2:$H$10,2,FALSE)</f>
        <v>0</v>
      </c>
      <c r="AB363" s="13">
        <f>(IF($K363="No",0,VLOOKUP(AB$3,LISTS!$M$2:$N$21,2,FALSE)*P363))*VLOOKUP($H363,LISTS!$G$2:$H$10,2,FALSE)</f>
        <v>0</v>
      </c>
      <c r="AC363" s="13">
        <f>(IF($K363="No",0,VLOOKUP(AC$3,LISTS!$M$2:$N$21,2,FALSE)*IF(Q363="YES",1,0)))*VLOOKUP($H363,LISTS!$G$2:$H$10,2,FALSE)</f>
        <v>0</v>
      </c>
      <c r="AD363" s="13">
        <f>(IF($K363="No",0,VLOOKUP(AD$3,LISTS!$M$2:$N$21,2,FALSE)*IF(R363="YES",1,0)))*VLOOKUP($H363,LISTS!$G$2:$H$10,2,FALSE)</f>
        <v>0</v>
      </c>
      <c r="AE363" s="13">
        <f>(IF($K363="No",0,VLOOKUP(AE$3,LISTS!$M$2:$N$21,2,FALSE)*IF(S363="YES",1,0)))*VLOOKUP($H363,LISTS!$G$2:$H$10,2,FALSE)</f>
        <v>0</v>
      </c>
      <c r="AF363" s="13">
        <f>(IF($K363="No",0,VLOOKUP(AF$3,LISTS!$M$2:$N$21,2,FALSE)*IF(T363="YES",1,0)))*VLOOKUP($H363,LISTS!$G$2:$H$10,2,FALSE)</f>
        <v>0</v>
      </c>
      <c r="AG363" s="13">
        <f>(IF($K363="No",0,VLOOKUP(AG$3,LISTS!$M$2:$N$21,2,FALSE)*IF(U363="YES",1,0)))*VLOOKUP($H363,LISTS!$G$2:$H$10,2,FALSE)</f>
        <v>0</v>
      </c>
      <c r="AH363" s="13">
        <f>(IF($K363="No",0,VLOOKUP(AH$3,LISTS!$M$2:$N$21,2,FALSE)*IF(V363="YES",1,0)))*VLOOKUP($H363,LISTS!$G$2:$H$10,2,FALSE)</f>
        <v>0</v>
      </c>
      <c r="AI363" s="29">
        <f t="shared" si="61"/>
        <v>0</v>
      </c>
    </row>
    <row r="364" spans="1:35" x14ac:dyDescent="0.25">
      <c r="A364" s="3">
        <f t="shared" si="56"/>
        <v>2023</v>
      </c>
      <c r="B364" s="11">
        <f t="shared" si="57"/>
        <v>13</v>
      </c>
      <c r="C364" s="11" t="str">
        <f>VLOOKUP($B364,'FIXTURES INPUT'!$A$4:$H$41,2,FALSE)</f>
        <v>WK13</v>
      </c>
      <c r="D364" s="13" t="str">
        <f>VLOOKUP($B364,'FIXTURES INPUT'!$A$4:$H$41,3,FALSE)</f>
        <v>Sat</v>
      </c>
      <c r="E364" s="14">
        <f>VLOOKUP($B364,'FIXTURES INPUT'!$A$4:$H$41,4,FALSE)</f>
        <v>45109</v>
      </c>
      <c r="F364" s="4" t="str">
        <f>VLOOKUP($B364,'FIXTURES INPUT'!$A$4:$H$41,6,FALSE)</f>
        <v>Tour2</v>
      </c>
      <c r="G364" s="13" t="str">
        <f>VLOOKUP($B364,'FIXTURES INPUT'!$A$4:$H$41,7,FALSE)</f>
        <v>Away</v>
      </c>
      <c r="H364" s="13" t="str">
        <f>VLOOKUP($B364,'FIXTURES INPUT'!$A$4:$H$41,8,FALSE)</f>
        <v>Standard</v>
      </c>
      <c r="I364" s="13">
        <f t="shared" si="62"/>
        <v>13</v>
      </c>
      <c r="J364" s="4" t="str">
        <f>VLOOKUP($I364,LISTS!$A$2:$B$39,2,FALSE)</f>
        <v>Harry Armour</v>
      </c>
      <c r="K364" s="32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X364" s="13">
        <f>(IF($K364="No",0,VLOOKUP(X$3,LISTS!$M$2:$N$21,2,FALSE)*L364))*VLOOKUP($H364,LISTS!$G$2:$H$10,2,FALSE)</f>
        <v>0</v>
      </c>
      <c r="Y364" s="13">
        <f>(IF($K364="No",0,VLOOKUP(Y$3,LISTS!$M$2:$N$21,2,FALSE)*M364))*VLOOKUP($H364,LISTS!$G$2:$H$10,2,FALSE)</f>
        <v>0</v>
      </c>
      <c r="Z364" s="13">
        <f>(IF($K364="No",0,VLOOKUP(Z$3,LISTS!$M$2:$N$21,2,FALSE)*N364))*VLOOKUP($H364,LISTS!$G$2:$H$10,2,FALSE)</f>
        <v>0</v>
      </c>
      <c r="AA364" s="13">
        <f>(IF($K364="No",0,VLOOKUP(AA$3,LISTS!$M$2:$N$21,2,FALSE)*O364))*VLOOKUP($H364,LISTS!$G$2:$H$10,2,FALSE)</f>
        <v>0</v>
      </c>
      <c r="AB364" s="13">
        <f>(IF($K364="No",0,VLOOKUP(AB$3,LISTS!$M$2:$N$21,2,FALSE)*P364))*VLOOKUP($H364,LISTS!$G$2:$H$10,2,FALSE)</f>
        <v>0</v>
      </c>
      <c r="AC364" s="13">
        <f>(IF($K364="No",0,VLOOKUP(AC$3,LISTS!$M$2:$N$21,2,FALSE)*IF(Q364="YES",1,0)))*VLOOKUP($H364,LISTS!$G$2:$H$10,2,FALSE)</f>
        <v>0</v>
      </c>
      <c r="AD364" s="13">
        <f>(IF($K364="No",0,VLOOKUP(AD$3,LISTS!$M$2:$N$21,2,FALSE)*IF(R364="YES",1,0)))*VLOOKUP($H364,LISTS!$G$2:$H$10,2,FALSE)</f>
        <v>0</v>
      </c>
      <c r="AE364" s="13">
        <f>(IF($K364="No",0,VLOOKUP(AE$3,LISTS!$M$2:$N$21,2,FALSE)*IF(S364="YES",1,0)))*VLOOKUP($H364,LISTS!$G$2:$H$10,2,FALSE)</f>
        <v>0</v>
      </c>
      <c r="AF364" s="13">
        <f>(IF($K364="No",0,VLOOKUP(AF$3,LISTS!$M$2:$N$21,2,FALSE)*IF(T364="YES",1,0)))*VLOOKUP($H364,LISTS!$G$2:$H$10,2,FALSE)</f>
        <v>0</v>
      </c>
      <c r="AG364" s="13">
        <f>(IF($K364="No",0,VLOOKUP(AG$3,LISTS!$M$2:$N$21,2,FALSE)*IF(U364="YES",1,0)))*VLOOKUP($H364,LISTS!$G$2:$H$10,2,FALSE)</f>
        <v>0</v>
      </c>
      <c r="AH364" s="13">
        <f>(IF($K364="No",0,VLOOKUP(AH$3,LISTS!$M$2:$N$21,2,FALSE)*IF(V364="YES",1,0)))*VLOOKUP($H364,LISTS!$G$2:$H$10,2,FALSE)</f>
        <v>0</v>
      </c>
      <c r="AI364" s="29">
        <f t="shared" si="61"/>
        <v>0</v>
      </c>
    </row>
    <row r="365" spans="1:35" x14ac:dyDescent="0.25">
      <c r="A365" s="3">
        <f t="shared" si="56"/>
        <v>2023</v>
      </c>
      <c r="B365" s="11">
        <f t="shared" si="57"/>
        <v>13</v>
      </c>
      <c r="C365" s="11" t="str">
        <f>VLOOKUP($B365,'FIXTURES INPUT'!$A$4:$H$41,2,FALSE)</f>
        <v>WK13</v>
      </c>
      <c r="D365" s="13" t="str">
        <f>VLOOKUP($B365,'FIXTURES INPUT'!$A$4:$H$41,3,FALSE)</f>
        <v>Sat</v>
      </c>
      <c r="E365" s="14">
        <f>VLOOKUP($B365,'FIXTURES INPUT'!$A$4:$H$41,4,FALSE)</f>
        <v>45109</v>
      </c>
      <c r="F365" s="4" t="str">
        <f>VLOOKUP($B365,'FIXTURES INPUT'!$A$4:$H$41,6,FALSE)</f>
        <v>Tour2</v>
      </c>
      <c r="G365" s="13" t="str">
        <f>VLOOKUP($B365,'FIXTURES INPUT'!$A$4:$H$41,7,FALSE)</f>
        <v>Away</v>
      </c>
      <c r="H365" s="13" t="str">
        <f>VLOOKUP($B365,'FIXTURES INPUT'!$A$4:$H$41,8,FALSE)</f>
        <v>Standard</v>
      </c>
      <c r="I365" s="13">
        <f t="shared" si="62"/>
        <v>14</v>
      </c>
      <c r="J365" s="4" t="str">
        <f>VLOOKUP($I365,LISTS!$A$2:$B$39,2,FALSE)</f>
        <v>KP</v>
      </c>
      <c r="K365" s="32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X365" s="13">
        <f>(IF($K365="No",0,VLOOKUP(X$3,LISTS!$M$2:$N$21,2,FALSE)*L365))*VLOOKUP($H365,LISTS!$G$2:$H$10,2,FALSE)</f>
        <v>0</v>
      </c>
      <c r="Y365" s="13">
        <f>(IF($K365="No",0,VLOOKUP(Y$3,LISTS!$M$2:$N$21,2,FALSE)*M365))*VLOOKUP($H365,LISTS!$G$2:$H$10,2,FALSE)</f>
        <v>0</v>
      </c>
      <c r="Z365" s="13">
        <f>(IF($K365="No",0,VLOOKUP(Z$3,LISTS!$M$2:$N$21,2,FALSE)*N365))*VLOOKUP($H365,LISTS!$G$2:$H$10,2,FALSE)</f>
        <v>0</v>
      </c>
      <c r="AA365" s="13">
        <f>(IF($K365="No",0,VLOOKUP(AA$3,LISTS!$M$2:$N$21,2,FALSE)*O365))*VLOOKUP($H365,LISTS!$G$2:$H$10,2,FALSE)</f>
        <v>0</v>
      </c>
      <c r="AB365" s="13">
        <f>(IF($K365="No",0,VLOOKUP(AB$3,LISTS!$M$2:$N$21,2,FALSE)*P365))*VLOOKUP($H365,LISTS!$G$2:$H$10,2,FALSE)</f>
        <v>0</v>
      </c>
      <c r="AC365" s="13">
        <f>(IF($K365="No",0,VLOOKUP(AC$3,LISTS!$M$2:$N$21,2,FALSE)*IF(Q365="YES",1,0)))*VLOOKUP($H365,LISTS!$G$2:$H$10,2,FALSE)</f>
        <v>0</v>
      </c>
      <c r="AD365" s="13">
        <f>(IF($K365="No",0,VLOOKUP(AD$3,LISTS!$M$2:$N$21,2,FALSE)*IF(R365="YES",1,0)))*VLOOKUP($H365,LISTS!$G$2:$H$10,2,FALSE)</f>
        <v>0</v>
      </c>
      <c r="AE365" s="13">
        <f>(IF($K365="No",0,VLOOKUP(AE$3,LISTS!$M$2:$N$21,2,FALSE)*IF(S365="YES",1,0)))*VLOOKUP($H365,LISTS!$G$2:$H$10,2,FALSE)</f>
        <v>0</v>
      </c>
      <c r="AF365" s="13">
        <f>(IF($K365="No",0,VLOOKUP(AF$3,LISTS!$M$2:$N$21,2,FALSE)*IF(T365="YES",1,0)))*VLOOKUP($H365,LISTS!$G$2:$H$10,2,FALSE)</f>
        <v>0</v>
      </c>
      <c r="AG365" s="13">
        <f>(IF($K365="No",0,VLOOKUP(AG$3,LISTS!$M$2:$N$21,2,FALSE)*IF(U365="YES",1,0)))*VLOOKUP($H365,LISTS!$G$2:$H$10,2,FALSE)</f>
        <v>0</v>
      </c>
      <c r="AH365" s="13">
        <f>(IF($K365="No",0,VLOOKUP(AH$3,LISTS!$M$2:$N$21,2,FALSE)*IF(V365="YES",1,0)))*VLOOKUP($H365,LISTS!$G$2:$H$10,2,FALSE)</f>
        <v>0</v>
      </c>
      <c r="AI365" s="29">
        <f t="shared" si="61"/>
        <v>0</v>
      </c>
    </row>
    <row r="366" spans="1:35" x14ac:dyDescent="0.25">
      <c r="A366" s="3">
        <f t="shared" si="56"/>
        <v>2023</v>
      </c>
      <c r="B366" s="11">
        <f t="shared" si="57"/>
        <v>13</v>
      </c>
      <c r="C366" s="11" t="str">
        <f>VLOOKUP($B366,'FIXTURES INPUT'!$A$4:$H$41,2,FALSE)</f>
        <v>WK13</v>
      </c>
      <c r="D366" s="13" t="str">
        <f>VLOOKUP($B366,'FIXTURES INPUT'!$A$4:$H$41,3,FALSE)</f>
        <v>Sat</v>
      </c>
      <c r="E366" s="14">
        <f>VLOOKUP($B366,'FIXTURES INPUT'!$A$4:$H$41,4,FALSE)</f>
        <v>45109</v>
      </c>
      <c r="F366" s="4" t="str">
        <f>VLOOKUP($B366,'FIXTURES INPUT'!$A$4:$H$41,6,FALSE)</f>
        <v>Tour2</v>
      </c>
      <c r="G366" s="13" t="str">
        <f>VLOOKUP($B366,'FIXTURES INPUT'!$A$4:$H$41,7,FALSE)</f>
        <v>Away</v>
      </c>
      <c r="H366" s="13" t="str">
        <f>VLOOKUP($B366,'FIXTURES INPUT'!$A$4:$H$41,8,FALSE)</f>
        <v>Standard</v>
      </c>
      <c r="I366" s="13">
        <f t="shared" si="62"/>
        <v>15</v>
      </c>
      <c r="J366" s="4" t="str">
        <f>VLOOKUP($I366,LISTS!$A$2:$B$39,2,FALSE)</f>
        <v>Will Stacey</v>
      </c>
      <c r="K366" s="32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X366" s="13">
        <f>(IF($K366="No",0,VLOOKUP(X$3,LISTS!$M$2:$N$21,2,FALSE)*L366))*VLOOKUP($H366,LISTS!$G$2:$H$10,2,FALSE)</f>
        <v>0</v>
      </c>
      <c r="Y366" s="13">
        <f>(IF($K366="No",0,VLOOKUP(Y$3,LISTS!$M$2:$N$21,2,FALSE)*M366))*VLOOKUP($H366,LISTS!$G$2:$H$10,2,FALSE)</f>
        <v>0</v>
      </c>
      <c r="Z366" s="13">
        <f>(IF($K366="No",0,VLOOKUP(Z$3,LISTS!$M$2:$N$21,2,FALSE)*N366))*VLOOKUP($H366,LISTS!$G$2:$H$10,2,FALSE)</f>
        <v>0</v>
      </c>
      <c r="AA366" s="13">
        <f>(IF($K366="No",0,VLOOKUP(AA$3,LISTS!$M$2:$N$21,2,FALSE)*O366))*VLOOKUP($H366,LISTS!$G$2:$H$10,2,FALSE)</f>
        <v>0</v>
      </c>
      <c r="AB366" s="13">
        <f>(IF($K366="No",0,VLOOKUP(AB$3,LISTS!$M$2:$N$21,2,FALSE)*P366))*VLOOKUP($H366,LISTS!$G$2:$H$10,2,FALSE)</f>
        <v>0</v>
      </c>
      <c r="AC366" s="13">
        <f>(IF($K366="No",0,VLOOKUP(AC$3,LISTS!$M$2:$N$21,2,FALSE)*IF(Q366="YES",1,0)))*VLOOKUP($H366,LISTS!$G$2:$H$10,2,FALSE)</f>
        <v>0</v>
      </c>
      <c r="AD366" s="13">
        <f>(IF($K366="No",0,VLOOKUP(AD$3,LISTS!$M$2:$N$21,2,FALSE)*IF(R366="YES",1,0)))*VLOOKUP($H366,LISTS!$G$2:$H$10,2,FALSE)</f>
        <v>0</v>
      </c>
      <c r="AE366" s="13">
        <f>(IF($K366="No",0,VLOOKUP(AE$3,LISTS!$M$2:$N$21,2,FALSE)*IF(S366="YES",1,0)))*VLOOKUP($H366,LISTS!$G$2:$H$10,2,FALSE)</f>
        <v>0</v>
      </c>
      <c r="AF366" s="13">
        <f>(IF($K366="No",0,VLOOKUP(AF$3,LISTS!$M$2:$N$21,2,FALSE)*IF(T366="YES",1,0)))*VLOOKUP($H366,LISTS!$G$2:$H$10,2,FALSE)</f>
        <v>0</v>
      </c>
      <c r="AG366" s="13">
        <f>(IF($K366="No",0,VLOOKUP(AG$3,LISTS!$M$2:$N$21,2,FALSE)*IF(U366="YES",1,0)))*VLOOKUP($H366,LISTS!$G$2:$H$10,2,FALSE)</f>
        <v>0</v>
      </c>
      <c r="AH366" s="13">
        <f>(IF($K366="No",0,VLOOKUP(AH$3,LISTS!$M$2:$N$21,2,FALSE)*IF(V366="YES",1,0)))*VLOOKUP($H366,LISTS!$G$2:$H$10,2,FALSE)</f>
        <v>0</v>
      </c>
      <c r="AI366" s="29">
        <f t="shared" si="61"/>
        <v>0</v>
      </c>
    </row>
    <row r="367" spans="1:35" x14ac:dyDescent="0.25">
      <c r="A367" s="3">
        <f t="shared" si="56"/>
        <v>2023</v>
      </c>
      <c r="B367" s="11">
        <f t="shared" si="57"/>
        <v>13</v>
      </c>
      <c r="C367" s="11" t="str">
        <f>VLOOKUP($B367,'FIXTURES INPUT'!$A$4:$H$41,2,FALSE)</f>
        <v>WK13</v>
      </c>
      <c r="D367" s="13" t="str">
        <f>VLOOKUP($B367,'FIXTURES INPUT'!$A$4:$H$41,3,FALSE)</f>
        <v>Sat</v>
      </c>
      <c r="E367" s="14">
        <f>VLOOKUP($B367,'FIXTURES INPUT'!$A$4:$H$41,4,FALSE)</f>
        <v>45109</v>
      </c>
      <c r="F367" s="4" t="str">
        <f>VLOOKUP($B367,'FIXTURES INPUT'!$A$4:$H$41,6,FALSE)</f>
        <v>Tour2</v>
      </c>
      <c r="G367" s="13" t="str">
        <f>VLOOKUP($B367,'FIXTURES INPUT'!$A$4:$H$41,7,FALSE)</f>
        <v>Away</v>
      </c>
      <c r="H367" s="13" t="str">
        <f>VLOOKUP($B367,'FIXTURES INPUT'!$A$4:$H$41,8,FALSE)</f>
        <v>Standard</v>
      </c>
      <c r="I367" s="13">
        <f t="shared" si="62"/>
        <v>16</v>
      </c>
      <c r="J367" s="4" t="str">
        <f>VLOOKUP($I367,LISTS!$A$2:$B$39,2,FALSE)</f>
        <v>Barry</v>
      </c>
      <c r="K367" s="32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X367" s="13">
        <f>(IF($K367="No",0,VLOOKUP(X$3,LISTS!$M$2:$N$21,2,FALSE)*L367))*VLOOKUP($H367,LISTS!$G$2:$H$10,2,FALSE)</f>
        <v>0</v>
      </c>
      <c r="Y367" s="13">
        <f>(IF($K367="No",0,VLOOKUP(Y$3,LISTS!$M$2:$N$21,2,FALSE)*M367))*VLOOKUP($H367,LISTS!$G$2:$H$10,2,FALSE)</f>
        <v>0</v>
      </c>
      <c r="Z367" s="13">
        <f>(IF($K367="No",0,VLOOKUP(Z$3,LISTS!$M$2:$N$21,2,FALSE)*N367))*VLOOKUP($H367,LISTS!$G$2:$H$10,2,FALSE)</f>
        <v>0</v>
      </c>
      <c r="AA367" s="13">
        <f>(IF($K367="No",0,VLOOKUP(AA$3,LISTS!$M$2:$N$21,2,FALSE)*O367))*VLOOKUP($H367,LISTS!$G$2:$H$10,2,FALSE)</f>
        <v>0</v>
      </c>
      <c r="AB367" s="13">
        <f>(IF($K367="No",0,VLOOKUP(AB$3,LISTS!$M$2:$N$21,2,FALSE)*P367))*VLOOKUP($H367,LISTS!$G$2:$H$10,2,FALSE)</f>
        <v>0</v>
      </c>
      <c r="AC367" s="13">
        <f>(IF($K367="No",0,VLOOKUP(AC$3,LISTS!$M$2:$N$21,2,FALSE)*IF(Q367="YES",1,0)))*VLOOKUP($H367,LISTS!$G$2:$H$10,2,FALSE)</f>
        <v>0</v>
      </c>
      <c r="AD367" s="13">
        <f>(IF($K367="No",0,VLOOKUP(AD$3,LISTS!$M$2:$N$21,2,FALSE)*IF(R367="YES",1,0)))*VLOOKUP($H367,LISTS!$G$2:$H$10,2,FALSE)</f>
        <v>0</v>
      </c>
      <c r="AE367" s="13">
        <f>(IF($K367="No",0,VLOOKUP(AE$3,LISTS!$M$2:$N$21,2,FALSE)*IF(S367="YES",1,0)))*VLOOKUP($H367,LISTS!$G$2:$H$10,2,FALSE)</f>
        <v>0</v>
      </c>
      <c r="AF367" s="13">
        <f>(IF($K367="No",0,VLOOKUP(AF$3,LISTS!$M$2:$N$21,2,FALSE)*IF(T367="YES",1,0)))*VLOOKUP($H367,LISTS!$G$2:$H$10,2,FALSE)</f>
        <v>0</v>
      </c>
      <c r="AG367" s="13">
        <f>(IF($K367="No",0,VLOOKUP(AG$3,LISTS!$M$2:$N$21,2,FALSE)*IF(U367="YES",1,0)))*VLOOKUP($H367,LISTS!$G$2:$H$10,2,FALSE)</f>
        <v>0</v>
      </c>
      <c r="AH367" s="13">
        <f>(IF($K367="No",0,VLOOKUP(AH$3,LISTS!$M$2:$N$21,2,FALSE)*IF(V367="YES",1,0)))*VLOOKUP($H367,LISTS!$G$2:$H$10,2,FALSE)</f>
        <v>0</v>
      </c>
      <c r="AI367" s="29">
        <f t="shared" si="61"/>
        <v>0</v>
      </c>
    </row>
    <row r="368" spans="1:35" x14ac:dyDescent="0.25">
      <c r="A368" s="3">
        <f t="shared" si="56"/>
        <v>2023</v>
      </c>
      <c r="B368" s="11">
        <f t="shared" si="57"/>
        <v>13</v>
      </c>
      <c r="C368" s="11" t="str">
        <f>VLOOKUP($B368,'FIXTURES INPUT'!$A$4:$H$41,2,FALSE)</f>
        <v>WK13</v>
      </c>
      <c r="D368" s="13" t="str">
        <f>VLOOKUP($B368,'FIXTURES INPUT'!$A$4:$H$41,3,FALSE)</f>
        <v>Sat</v>
      </c>
      <c r="E368" s="14">
        <f>VLOOKUP($B368,'FIXTURES INPUT'!$A$4:$H$41,4,FALSE)</f>
        <v>45109</v>
      </c>
      <c r="F368" s="4" t="str">
        <f>VLOOKUP($B368,'FIXTURES INPUT'!$A$4:$H$41,6,FALSE)</f>
        <v>Tour2</v>
      </c>
      <c r="G368" s="13" t="str">
        <f>VLOOKUP($B368,'FIXTURES INPUT'!$A$4:$H$41,7,FALSE)</f>
        <v>Away</v>
      </c>
      <c r="H368" s="13" t="str">
        <f>VLOOKUP($B368,'FIXTURES INPUT'!$A$4:$H$41,8,FALSE)</f>
        <v>Standard</v>
      </c>
      <c r="I368" s="13">
        <f t="shared" si="62"/>
        <v>17</v>
      </c>
      <c r="J368" s="4" t="str">
        <f>VLOOKUP($I368,LISTS!$A$2:$B$39,2,FALSE)</f>
        <v>Rob Sherriff</v>
      </c>
      <c r="K368" s="32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X368" s="13">
        <f>(IF($K368="No",0,VLOOKUP(X$3,LISTS!$M$2:$N$21,2,FALSE)*L368))*VLOOKUP($H368,LISTS!$G$2:$H$10,2,FALSE)</f>
        <v>0</v>
      </c>
      <c r="Y368" s="13">
        <f>(IF($K368="No",0,VLOOKUP(Y$3,LISTS!$M$2:$N$21,2,FALSE)*M368))*VLOOKUP($H368,LISTS!$G$2:$H$10,2,FALSE)</f>
        <v>0</v>
      </c>
      <c r="Z368" s="13">
        <f>(IF($K368="No",0,VLOOKUP(Z$3,LISTS!$M$2:$N$21,2,FALSE)*N368))*VLOOKUP($H368,LISTS!$G$2:$H$10,2,FALSE)</f>
        <v>0</v>
      </c>
      <c r="AA368" s="13">
        <f>(IF($K368="No",0,VLOOKUP(AA$3,LISTS!$M$2:$N$21,2,FALSE)*O368))*VLOOKUP($H368,LISTS!$G$2:$H$10,2,FALSE)</f>
        <v>0</v>
      </c>
      <c r="AB368" s="13">
        <f>(IF($K368="No",0,VLOOKUP(AB$3,LISTS!$M$2:$N$21,2,FALSE)*P368))*VLOOKUP($H368,LISTS!$G$2:$H$10,2,FALSE)</f>
        <v>0</v>
      </c>
      <c r="AC368" s="13">
        <f>(IF($K368="No",0,VLOOKUP(AC$3,LISTS!$M$2:$N$21,2,FALSE)*IF(Q368="YES",1,0)))*VLOOKUP($H368,LISTS!$G$2:$H$10,2,FALSE)</f>
        <v>0</v>
      </c>
      <c r="AD368" s="13">
        <f>(IF($K368="No",0,VLOOKUP(AD$3,LISTS!$M$2:$N$21,2,FALSE)*IF(R368="YES",1,0)))*VLOOKUP($H368,LISTS!$G$2:$H$10,2,FALSE)</f>
        <v>0</v>
      </c>
      <c r="AE368" s="13">
        <f>(IF($K368="No",0,VLOOKUP(AE$3,LISTS!$M$2:$N$21,2,FALSE)*IF(S368="YES",1,0)))*VLOOKUP($H368,LISTS!$G$2:$H$10,2,FALSE)</f>
        <v>0</v>
      </c>
      <c r="AF368" s="13">
        <f>(IF($K368="No",0,VLOOKUP(AF$3,LISTS!$M$2:$N$21,2,FALSE)*IF(T368="YES",1,0)))*VLOOKUP($H368,LISTS!$G$2:$H$10,2,FALSE)</f>
        <v>0</v>
      </c>
      <c r="AG368" s="13">
        <f>(IF($K368="No",0,VLOOKUP(AG$3,LISTS!$M$2:$N$21,2,FALSE)*IF(U368="YES",1,0)))*VLOOKUP($H368,LISTS!$G$2:$H$10,2,FALSE)</f>
        <v>0</v>
      </c>
      <c r="AH368" s="13">
        <f>(IF($K368="No",0,VLOOKUP(AH$3,LISTS!$M$2:$N$21,2,FALSE)*IF(V368="YES",1,0)))*VLOOKUP($H368,LISTS!$G$2:$H$10,2,FALSE)</f>
        <v>0</v>
      </c>
      <c r="AI368" s="29">
        <f t="shared" si="61"/>
        <v>0</v>
      </c>
    </row>
    <row r="369" spans="1:35" x14ac:dyDescent="0.25">
      <c r="A369" s="3">
        <f t="shared" si="56"/>
        <v>2023</v>
      </c>
      <c r="B369" s="11">
        <f t="shared" si="57"/>
        <v>13</v>
      </c>
      <c r="C369" s="11" t="str">
        <f>VLOOKUP($B369,'FIXTURES INPUT'!$A$4:$H$41,2,FALSE)</f>
        <v>WK13</v>
      </c>
      <c r="D369" s="13" t="str">
        <f>VLOOKUP($B369,'FIXTURES INPUT'!$A$4:$H$41,3,FALSE)</f>
        <v>Sat</v>
      </c>
      <c r="E369" s="14">
        <f>VLOOKUP($B369,'FIXTURES INPUT'!$A$4:$H$41,4,FALSE)</f>
        <v>45109</v>
      </c>
      <c r="F369" s="4" t="str">
        <f>VLOOKUP($B369,'FIXTURES INPUT'!$A$4:$H$41,6,FALSE)</f>
        <v>Tour2</v>
      </c>
      <c r="G369" s="13" t="str">
        <f>VLOOKUP($B369,'FIXTURES INPUT'!$A$4:$H$41,7,FALSE)</f>
        <v>Away</v>
      </c>
      <c r="H369" s="13" t="str">
        <f>VLOOKUP($B369,'FIXTURES INPUT'!$A$4:$H$41,8,FALSE)</f>
        <v>Standard</v>
      </c>
      <c r="I369" s="13">
        <f t="shared" si="62"/>
        <v>18</v>
      </c>
      <c r="J369" s="4" t="str">
        <f>VLOOKUP($I369,LISTS!$A$2:$B$39,2,FALSE)</f>
        <v>Gary Chenery</v>
      </c>
      <c r="K369" s="32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X369" s="13">
        <f>(IF($K369="No",0,VLOOKUP(X$3,LISTS!$M$2:$N$21,2,FALSE)*L369))*VLOOKUP($H369,LISTS!$G$2:$H$10,2,FALSE)</f>
        <v>0</v>
      </c>
      <c r="Y369" s="13">
        <f>(IF($K369="No",0,VLOOKUP(Y$3,LISTS!$M$2:$N$21,2,FALSE)*M369))*VLOOKUP($H369,LISTS!$G$2:$H$10,2,FALSE)</f>
        <v>0</v>
      </c>
      <c r="Z369" s="13">
        <f>(IF($K369="No",0,VLOOKUP(Z$3,LISTS!$M$2:$N$21,2,FALSE)*N369))*VLOOKUP($H369,LISTS!$G$2:$H$10,2,FALSE)</f>
        <v>0</v>
      </c>
      <c r="AA369" s="13">
        <f>(IF($K369="No",0,VLOOKUP(AA$3,LISTS!$M$2:$N$21,2,FALSE)*O369))*VLOOKUP($H369,LISTS!$G$2:$H$10,2,FALSE)</f>
        <v>0</v>
      </c>
      <c r="AB369" s="13">
        <f>(IF($K369="No",0,VLOOKUP(AB$3,LISTS!$M$2:$N$21,2,FALSE)*P369))*VLOOKUP($H369,LISTS!$G$2:$H$10,2,FALSE)</f>
        <v>0</v>
      </c>
      <c r="AC369" s="13">
        <f>(IF($K369="No",0,VLOOKUP(AC$3,LISTS!$M$2:$N$21,2,FALSE)*IF(Q369="YES",1,0)))*VLOOKUP($H369,LISTS!$G$2:$H$10,2,FALSE)</f>
        <v>0</v>
      </c>
      <c r="AD369" s="13">
        <f>(IF($K369="No",0,VLOOKUP(AD$3,LISTS!$M$2:$N$21,2,FALSE)*IF(R369="YES",1,0)))*VLOOKUP($H369,LISTS!$G$2:$H$10,2,FALSE)</f>
        <v>0</v>
      </c>
      <c r="AE369" s="13">
        <f>(IF($K369="No",0,VLOOKUP(AE$3,LISTS!$M$2:$N$21,2,FALSE)*IF(S369="YES",1,0)))*VLOOKUP($H369,LISTS!$G$2:$H$10,2,FALSE)</f>
        <v>0</v>
      </c>
      <c r="AF369" s="13">
        <f>(IF($K369="No",0,VLOOKUP(AF$3,LISTS!$M$2:$N$21,2,FALSE)*IF(T369="YES",1,0)))*VLOOKUP($H369,LISTS!$G$2:$H$10,2,FALSE)</f>
        <v>0</v>
      </c>
      <c r="AG369" s="13">
        <f>(IF($K369="No",0,VLOOKUP(AG$3,LISTS!$M$2:$N$21,2,FALSE)*IF(U369="YES",1,0)))*VLOOKUP($H369,LISTS!$G$2:$H$10,2,FALSE)</f>
        <v>0</v>
      </c>
      <c r="AH369" s="13">
        <f>(IF($K369="No",0,VLOOKUP(AH$3,LISTS!$M$2:$N$21,2,FALSE)*IF(V369="YES",1,0)))*VLOOKUP($H369,LISTS!$G$2:$H$10,2,FALSE)</f>
        <v>0</v>
      </c>
      <c r="AI369" s="29">
        <f t="shared" si="61"/>
        <v>0</v>
      </c>
    </row>
    <row r="370" spans="1:35" x14ac:dyDescent="0.25">
      <c r="A370" s="3">
        <f t="shared" si="56"/>
        <v>2023</v>
      </c>
      <c r="B370" s="11">
        <f t="shared" si="57"/>
        <v>13</v>
      </c>
      <c r="C370" s="11" t="str">
        <f>VLOOKUP($B370,'FIXTURES INPUT'!$A$4:$H$41,2,FALSE)</f>
        <v>WK13</v>
      </c>
      <c r="D370" s="13" t="str">
        <f>VLOOKUP($B370,'FIXTURES INPUT'!$A$4:$H$41,3,FALSE)</f>
        <v>Sat</v>
      </c>
      <c r="E370" s="14">
        <f>VLOOKUP($B370,'FIXTURES INPUT'!$A$4:$H$41,4,FALSE)</f>
        <v>45109</v>
      </c>
      <c r="F370" s="4" t="str">
        <f>VLOOKUP($B370,'FIXTURES INPUT'!$A$4:$H$41,6,FALSE)</f>
        <v>Tour2</v>
      </c>
      <c r="G370" s="13" t="str">
        <f>VLOOKUP($B370,'FIXTURES INPUT'!$A$4:$H$41,7,FALSE)</f>
        <v>Away</v>
      </c>
      <c r="H370" s="13" t="str">
        <f>VLOOKUP($B370,'FIXTURES INPUT'!$A$4:$H$41,8,FALSE)</f>
        <v>Standard</v>
      </c>
      <c r="I370" s="13">
        <f t="shared" si="62"/>
        <v>19</v>
      </c>
      <c r="J370" s="4" t="str">
        <f>VLOOKUP($I370,LISTS!$A$2:$B$39,2,FALSE)</f>
        <v>Jack Cousins</v>
      </c>
      <c r="K370" s="32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X370" s="13">
        <f>(IF($K370="No",0,VLOOKUP(X$3,LISTS!$M$2:$N$21,2,FALSE)*L370))*VLOOKUP($H370,LISTS!$G$2:$H$10,2,FALSE)</f>
        <v>0</v>
      </c>
      <c r="Y370" s="13">
        <f>(IF($K370="No",0,VLOOKUP(Y$3,LISTS!$M$2:$N$21,2,FALSE)*M370))*VLOOKUP($H370,LISTS!$G$2:$H$10,2,FALSE)</f>
        <v>0</v>
      </c>
      <c r="Z370" s="13">
        <f>(IF($K370="No",0,VLOOKUP(Z$3,LISTS!$M$2:$N$21,2,FALSE)*N370))*VLOOKUP($H370,LISTS!$G$2:$H$10,2,FALSE)</f>
        <v>0</v>
      </c>
      <c r="AA370" s="13">
        <f>(IF($K370="No",0,VLOOKUP(AA$3,LISTS!$M$2:$N$21,2,FALSE)*O370))*VLOOKUP($H370,LISTS!$G$2:$H$10,2,FALSE)</f>
        <v>0</v>
      </c>
      <c r="AB370" s="13">
        <f>(IF($K370="No",0,VLOOKUP(AB$3,LISTS!$M$2:$N$21,2,FALSE)*P370))*VLOOKUP($H370,LISTS!$G$2:$H$10,2,FALSE)</f>
        <v>0</v>
      </c>
      <c r="AC370" s="13">
        <f>(IF($K370="No",0,VLOOKUP(AC$3,LISTS!$M$2:$N$21,2,FALSE)*IF(Q370="YES",1,0)))*VLOOKUP($H370,LISTS!$G$2:$H$10,2,FALSE)</f>
        <v>0</v>
      </c>
      <c r="AD370" s="13">
        <f>(IF($K370="No",0,VLOOKUP(AD$3,LISTS!$M$2:$N$21,2,FALSE)*IF(R370="YES",1,0)))*VLOOKUP($H370,LISTS!$G$2:$H$10,2,FALSE)</f>
        <v>0</v>
      </c>
      <c r="AE370" s="13">
        <f>(IF($K370="No",0,VLOOKUP(AE$3,LISTS!$M$2:$N$21,2,FALSE)*IF(S370="YES",1,0)))*VLOOKUP($H370,LISTS!$G$2:$H$10,2,FALSE)</f>
        <v>0</v>
      </c>
      <c r="AF370" s="13">
        <f>(IF($K370="No",0,VLOOKUP(AF$3,LISTS!$M$2:$N$21,2,FALSE)*IF(T370="YES",1,0)))*VLOOKUP($H370,LISTS!$G$2:$H$10,2,FALSE)</f>
        <v>0</v>
      </c>
      <c r="AG370" s="13">
        <f>(IF($K370="No",0,VLOOKUP(AG$3,LISTS!$M$2:$N$21,2,FALSE)*IF(U370="YES",1,0)))*VLOOKUP($H370,LISTS!$G$2:$H$10,2,FALSE)</f>
        <v>0</v>
      </c>
      <c r="AH370" s="13">
        <f>(IF($K370="No",0,VLOOKUP(AH$3,LISTS!$M$2:$N$21,2,FALSE)*IF(V370="YES",1,0)))*VLOOKUP($H370,LISTS!$G$2:$H$10,2,FALSE)</f>
        <v>0</v>
      </c>
      <c r="AI370" s="29">
        <f t="shared" si="61"/>
        <v>0</v>
      </c>
    </row>
    <row r="371" spans="1:35" x14ac:dyDescent="0.25">
      <c r="A371" s="3">
        <f t="shared" si="56"/>
        <v>2023</v>
      </c>
      <c r="B371" s="11">
        <f t="shared" si="57"/>
        <v>13</v>
      </c>
      <c r="C371" s="11" t="str">
        <f>VLOOKUP($B371,'FIXTURES INPUT'!$A$4:$H$41,2,FALSE)</f>
        <v>WK13</v>
      </c>
      <c r="D371" s="13" t="str">
        <f>VLOOKUP($B371,'FIXTURES INPUT'!$A$4:$H$41,3,FALSE)</f>
        <v>Sat</v>
      </c>
      <c r="E371" s="14">
        <f>VLOOKUP($B371,'FIXTURES INPUT'!$A$4:$H$41,4,FALSE)</f>
        <v>45109</v>
      </c>
      <c r="F371" s="4" t="str">
        <f>VLOOKUP($B371,'FIXTURES INPUT'!$A$4:$H$41,6,FALSE)</f>
        <v>Tour2</v>
      </c>
      <c r="G371" s="13" t="str">
        <f>VLOOKUP($B371,'FIXTURES INPUT'!$A$4:$H$41,7,FALSE)</f>
        <v>Away</v>
      </c>
      <c r="H371" s="13" t="str">
        <f>VLOOKUP($B371,'FIXTURES INPUT'!$A$4:$H$41,8,FALSE)</f>
        <v>Standard</v>
      </c>
      <c r="I371" s="13">
        <f t="shared" si="62"/>
        <v>20</v>
      </c>
      <c r="J371" s="5" t="str">
        <f>VLOOKUP($I371,LISTS!$A$2:$B$39,2,FALSE)</f>
        <v>Stuart Pacey</v>
      </c>
      <c r="K371" s="32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X371" s="13">
        <f>(IF($K371="No",0,VLOOKUP(X$3,LISTS!$M$2:$N$21,2,FALSE)*L371))*VLOOKUP($H371,LISTS!$G$2:$H$10,2,FALSE)</f>
        <v>0</v>
      </c>
      <c r="Y371" s="13">
        <f>(IF($K371="No",0,VLOOKUP(Y$3,LISTS!$M$2:$N$21,2,FALSE)*M371))*VLOOKUP($H371,LISTS!$G$2:$H$10,2,FALSE)</f>
        <v>0</v>
      </c>
      <c r="Z371" s="13">
        <f>(IF($K371="No",0,VLOOKUP(Z$3,LISTS!$M$2:$N$21,2,FALSE)*N371))*VLOOKUP($H371,LISTS!$G$2:$H$10,2,FALSE)</f>
        <v>0</v>
      </c>
      <c r="AA371" s="13">
        <f>(IF($K371="No",0,VLOOKUP(AA$3,LISTS!$M$2:$N$21,2,FALSE)*O371))*VLOOKUP($H371,LISTS!$G$2:$H$10,2,FALSE)</f>
        <v>0</v>
      </c>
      <c r="AB371" s="13">
        <f>(IF($K371="No",0,VLOOKUP(AB$3,LISTS!$M$2:$N$21,2,FALSE)*P371))*VLOOKUP($H371,LISTS!$G$2:$H$10,2,FALSE)</f>
        <v>0</v>
      </c>
      <c r="AC371" s="13">
        <f>(IF($K371="No",0,VLOOKUP(AC$3,LISTS!$M$2:$N$21,2,FALSE)*IF(Q371="YES",1,0)))*VLOOKUP($H371,LISTS!$G$2:$H$10,2,FALSE)</f>
        <v>0</v>
      </c>
      <c r="AD371" s="13">
        <f>(IF($K371="No",0,VLOOKUP(AD$3,LISTS!$M$2:$N$21,2,FALSE)*IF(R371="YES",1,0)))*VLOOKUP($H371,LISTS!$G$2:$H$10,2,FALSE)</f>
        <v>0</v>
      </c>
      <c r="AE371" s="13">
        <f>(IF($K371="No",0,VLOOKUP(AE$3,LISTS!$M$2:$N$21,2,FALSE)*IF(S371="YES",1,0)))*VLOOKUP($H371,LISTS!$G$2:$H$10,2,FALSE)</f>
        <v>0</v>
      </c>
      <c r="AF371" s="13">
        <f>(IF($K371="No",0,VLOOKUP(AF$3,LISTS!$M$2:$N$21,2,FALSE)*IF(T371="YES",1,0)))*VLOOKUP($H371,LISTS!$G$2:$H$10,2,FALSE)</f>
        <v>0</v>
      </c>
      <c r="AG371" s="13">
        <f>(IF($K371="No",0,VLOOKUP(AG$3,LISTS!$M$2:$N$21,2,FALSE)*IF(U371="YES",1,0)))*VLOOKUP($H371,LISTS!$G$2:$H$10,2,FALSE)</f>
        <v>0</v>
      </c>
      <c r="AH371" s="13">
        <f>(IF($K371="No",0,VLOOKUP(AH$3,LISTS!$M$2:$N$21,2,FALSE)*IF(V371="YES",1,0)))*VLOOKUP($H371,LISTS!$G$2:$H$10,2,FALSE)</f>
        <v>0</v>
      </c>
      <c r="AI371" s="29">
        <f t="shared" si="61"/>
        <v>0</v>
      </c>
    </row>
    <row r="372" spans="1:35" x14ac:dyDescent="0.25">
      <c r="A372" s="3">
        <f t="shared" si="56"/>
        <v>2023</v>
      </c>
      <c r="B372" s="11">
        <f t="shared" si="57"/>
        <v>13</v>
      </c>
      <c r="C372" s="11" t="str">
        <f>VLOOKUP($B372,'FIXTURES INPUT'!$A$4:$H$41,2,FALSE)</f>
        <v>WK13</v>
      </c>
      <c r="D372" s="13" t="str">
        <f>VLOOKUP($B372,'FIXTURES INPUT'!$A$4:$H$41,3,FALSE)</f>
        <v>Sat</v>
      </c>
      <c r="E372" s="14">
        <f>VLOOKUP($B372,'FIXTURES INPUT'!$A$4:$H$41,4,FALSE)</f>
        <v>45109</v>
      </c>
      <c r="F372" s="4" t="str">
        <f>VLOOKUP($B372,'FIXTURES INPUT'!$A$4:$H$41,6,FALSE)</f>
        <v>Tour2</v>
      </c>
      <c r="G372" s="13" t="str">
        <f>VLOOKUP($B372,'FIXTURES INPUT'!$A$4:$H$41,7,FALSE)</f>
        <v>Away</v>
      </c>
      <c r="H372" s="13" t="str">
        <f>VLOOKUP($B372,'FIXTURES INPUT'!$A$4:$H$41,8,FALSE)</f>
        <v>Standard</v>
      </c>
      <c r="I372" s="13">
        <f t="shared" si="62"/>
        <v>21</v>
      </c>
      <c r="J372" s="4" t="str">
        <f>VLOOKUP($I372,LISTS!$A$2:$B$39,2,FALSE)</f>
        <v>Additional 3</v>
      </c>
      <c r="K372" s="32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X372" s="13">
        <f>(IF($K372="No",0,VLOOKUP(X$3,LISTS!$M$2:$N$21,2,FALSE)*L372))*VLOOKUP($H372,LISTS!$G$2:$H$10,2,FALSE)</f>
        <v>0</v>
      </c>
      <c r="Y372" s="13">
        <f>(IF($K372="No",0,VLOOKUP(Y$3,LISTS!$M$2:$N$21,2,FALSE)*M372))*VLOOKUP($H372,LISTS!$G$2:$H$10,2,FALSE)</f>
        <v>0</v>
      </c>
      <c r="Z372" s="13">
        <f>(IF($K372="No",0,VLOOKUP(Z$3,LISTS!$M$2:$N$21,2,FALSE)*N372))*VLOOKUP($H372,LISTS!$G$2:$H$10,2,FALSE)</f>
        <v>0</v>
      </c>
      <c r="AA372" s="13">
        <f>(IF($K372="No",0,VLOOKUP(AA$3,LISTS!$M$2:$N$21,2,FALSE)*O372))*VLOOKUP($H372,LISTS!$G$2:$H$10,2,FALSE)</f>
        <v>0</v>
      </c>
      <c r="AB372" s="13">
        <f>(IF($K372="No",0,VLOOKUP(AB$3,LISTS!$M$2:$N$21,2,FALSE)*P372))*VLOOKUP($H372,LISTS!$G$2:$H$10,2,FALSE)</f>
        <v>0</v>
      </c>
      <c r="AC372" s="13">
        <f>(IF($K372="No",0,VLOOKUP(AC$3,LISTS!$M$2:$N$21,2,FALSE)*IF(Q372="YES",1,0)))*VLOOKUP($H372,LISTS!$G$2:$H$10,2,FALSE)</f>
        <v>0</v>
      </c>
      <c r="AD372" s="13">
        <f>(IF($K372="No",0,VLOOKUP(AD$3,LISTS!$M$2:$N$21,2,FALSE)*IF(R372="YES",1,0)))*VLOOKUP($H372,LISTS!$G$2:$H$10,2,FALSE)</f>
        <v>0</v>
      </c>
      <c r="AE372" s="13">
        <f>(IF($K372="No",0,VLOOKUP(AE$3,LISTS!$M$2:$N$21,2,FALSE)*IF(S372="YES",1,0)))*VLOOKUP($H372,LISTS!$G$2:$H$10,2,FALSE)</f>
        <v>0</v>
      </c>
      <c r="AF372" s="13">
        <f>(IF($K372="No",0,VLOOKUP(AF$3,LISTS!$M$2:$N$21,2,FALSE)*IF(T372="YES",1,0)))*VLOOKUP($H372,LISTS!$G$2:$H$10,2,FALSE)</f>
        <v>0</v>
      </c>
      <c r="AG372" s="13">
        <f>(IF($K372="No",0,VLOOKUP(AG$3,LISTS!$M$2:$N$21,2,FALSE)*IF(U372="YES",1,0)))*VLOOKUP($H372,LISTS!$G$2:$H$10,2,FALSE)</f>
        <v>0</v>
      </c>
      <c r="AH372" s="13">
        <f>(IF($K372="No",0,VLOOKUP(AH$3,LISTS!$M$2:$N$21,2,FALSE)*IF(V372="YES",1,0)))*VLOOKUP($H372,LISTS!$G$2:$H$10,2,FALSE)</f>
        <v>0</v>
      </c>
      <c r="AI372" s="29">
        <f t="shared" si="61"/>
        <v>0</v>
      </c>
    </row>
    <row r="373" spans="1:35" x14ac:dyDescent="0.25">
      <c r="A373" s="3">
        <f t="shared" si="56"/>
        <v>2023</v>
      </c>
      <c r="B373" s="11">
        <f t="shared" si="57"/>
        <v>13</v>
      </c>
      <c r="C373" s="11" t="str">
        <f>VLOOKUP($B373,'FIXTURES INPUT'!$A$4:$H$41,2,FALSE)</f>
        <v>WK13</v>
      </c>
      <c r="D373" s="13" t="str">
        <f>VLOOKUP($B373,'FIXTURES INPUT'!$A$4:$H$41,3,FALSE)</f>
        <v>Sat</v>
      </c>
      <c r="E373" s="14">
        <f>VLOOKUP($B373,'FIXTURES INPUT'!$A$4:$H$41,4,FALSE)</f>
        <v>45109</v>
      </c>
      <c r="F373" s="4" t="str">
        <f>VLOOKUP($B373,'FIXTURES INPUT'!$A$4:$H$41,6,FALSE)</f>
        <v>Tour2</v>
      </c>
      <c r="G373" s="13" t="str">
        <f>VLOOKUP($B373,'FIXTURES INPUT'!$A$4:$H$41,7,FALSE)</f>
        <v>Away</v>
      </c>
      <c r="H373" s="13" t="str">
        <f>VLOOKUP($B373,'FIXTURES INPUT'!$A$4:$H$41,8,FALSE)</f>
        <v>Standard</v>
      </c>
      <c r="I373" s="13">
        <f t="shared" si="62"/>
        <v>22</v>
      </c>
      <c r="J373" s="4" t="str">
        <f>VLOOKUP($I373,LISTS!$A$2:$B$39,2,FALSE)</f>
        <v>Additional 4</v>
      </c>
      <c r="K373" s="32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X373" s="13">
        <f>(IF($K373="No",0,VLOOKUP(X$3,LISTS!$M$2:$N$21,2,FALSE)*L373))*VLOOKUP($H373,LISTS!$G$2:$H$10,2,FALSE)</f>
        <v>0</v>
      </c>
      <c r="Y373" s="13">
        <f>(IF($K373="No",0,VLOOKUP(Y$3,LISTS!$M$2:$N$21,2,FALSE)*M373))*VLOOKUP($H373,LISTS!$G$2:$H$10,2,FALSE)</f>
        <v>0</v>
      </c>
      <c r="Z373" s="13">
        <f>(IF($K373="No",0,VLOOKUP(Z$3,LISTS!$M$2:$N$21,2,FALSE)*N373))*VLOOKUP($H373,LISTS!$G$2:$H$10,2,FALSE)</f>
        <v>0</v>
      </c>
      <c r="AA373" s="13">
        <f>(IF($K373="No",0,VLOOKUP(AA$3,LISTS!$M$2:$N$21,2,FALSE)*O373))*VLOOKUP($H373,LISTS!$G$2:$H$10,2,FALSE)</f>
        <v>0</v>
      </c>
      <c r="AB373" s="13">
        <f>(IF($K373="No",0,VLOOKUP(AB$3,LISTS!$M$2:$N$21,2,FALSE)*P373))*VLOOKUP($H373,LISTS!$G$2:$H$10,2,FALSE)</f>
        <v>0</v>
      </c>
      <c r="AC373" s="13">
        <f>(IF($K373="No",0,VLOOKUP(AC$3,LISTS!$M$2:$N$21,2,FALSE)*IF(Q373="YES",1,0)))*VLOOKUP($H373,LISTS!$G$2:$H$10,2,FALSE)</f>
        <v>0</v>
      </c>
      <c r="AD373" s="13">
        <f>(IF($K373="No",0,VLOOKUP(AD$3,LISTS!$M$2:$N$21,2,FALSE)*IF(R373="YES",1,0)))*VLOOKUP($H373,LISTS!$G$2:$H$10,2,FALSE)</f>
        <v>0</v>
      </c>
      <c r="AE373" s="13">
        <f>(IF($K373="No",0,VLOOKUP(AE$3,LISTS!$M$2:$N$21,2,FALSE)*IF(S373="YES",1,0)))*VLOOKUP($H373,LISTS!$G$2:$H$10,2,FALSE)</f>
        <v>0</v>
      </c>
      <c r="AF373" s="13">
        <f>(IF($K373="No",0,VLOOKUP(AF$3,LISTS!$M$2:$N$21,2,FALSE)*IF(T373="YES",1,0)))*VLOOKUP($H373,LISTS!$G$2:$H$10,2,FALSE)</f>
        <v>0</v>
      </c>
      <c r="AG373" s="13">
        <f>(IF($K373="No",0,VLOOKUP(AG$3,LISTS!$M$2:$N$21,2,FALSE)*IF(U373="YES",1,0)))*VLOOKUP($H373,LISTS!$G$2:$H$10,2,FALSE)</f>
        <v>0</v>
      </c>
      <c r="AH373" s="13">
        <f>(IF($K373="No",0,VLOOKUP(AH$3,LISTS!$M$2:$N$21,2,FALSE)*IF(V373="YES",1,0)))*VLOOKUP($H373,LISTS!$G$2:$H$10,2,FALSE)</f>
        <v>0</v>
      </c>
      <c r="AI373" s="29">
        <f t="shared" si="61"/>
        <v>0</v>
      </c>
    </row>
    <row r="374" spans="1:35" x14ac:dyDescent="0.25">
      <c r="A374" s="3">
        <f t="shared" si="56"/>
        <v>2023</v>
      </c>
      <c r="B374" s="11">
        <f t="shared" si="57"/>
        <v>13</v>
      </c>
      <c r="C374" s="11" t="str">
        <f>VLOOKUP($B374,'FIXTURES INPUT'!$A$4:$H$41,2,FALSE)</f>
        <v>WK13</v>
      </c>
      <c r="D374" s="13" t="str">
        <f>VLOOKUP($B374,'FIXTURES INPUT'!$A$4:$H$41,3,FALSE)</f>
        <v>Sat</v>
      </c>
      <c r="E374" s="14">
        <f>VLOOKUP($B374,'FIXTURES INPUT'!$A$4:$H$41,4,FALSE)</f>
        <v>45109</v>
      </c>
      <c r="F374" s="4" t="str">
        <f>VLOOKUP($B374,'FIXTURES INPUT'!$A$4:$H$41,6,FALSE)</f>
        <v>Tour2</v>
      </c>
      <c r="G374" s="13" t="str">
        <f>VLOOKUP($B374,'FIXTURES INPUT'!$A$4:$H$41,7,FALSE)</f>
        <v>Away</v>
      </c>
      <c r="H374" s="13" t="str">
        <f>VLOOKUP($B374,'FIXTURES INPUT'!$A$4:$H$41,8,FALSE)</f>
        <v>Standard</v>
      </c>
      <c r="I374" s="13">
        <f t="shared" si="62"/>
        <v>23</v>
      </c>
      <c r="J374" s="4" t="str">
        <f>VLOOKUP($I374,LISTS!$A$2:$B$39,2,FALSE)</f>
        <v>Additional 5</v>
      </c>
      <c r="K374" s="32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X374" s="13">
        <f>(IF($K374="No",0,VLOOKUP(X$3,LISTS!$M$2:$N$21,2,FALSE)*L374))*VLOOKUP($H374,LISTS!$G$2:$H$10,2,FALSE)</f>
        <v>0</v>
      </c>
      <c r="Y374" s="13">
        <f>(IF($K374="No",0,VLOOKUP(Y$3,LISTS!$M$2:$N$21,2,FALSE)*M374))*VLOOKUP($H374,LISTS!$G$2:$H$10,2,FALSE)</f>
        <v>0</v>
      </c>
      <c r="Z374" s="13">
        <f>(IF($K374="No",0,VLOOKUP(Z$3,LISTS!$M$2:$N$21,2,FALSE)*N374))*VLOOKUP($H374,LISTS!$G$2:$H$10,2,FALSE)</f>
        <v>0</v>
      </c>
      <c r="AA374" s="13">
        <f>(IF($K374="No",0,VLOOKUP(AA$3,LISTS!$M$2:$N$21,2,FALSE)*O374))*VLOOKUP($H374,LISTS!$G$2:$H$10,2,FALSE)</f>
        <v>0</v>
      </c>
      <c r="AB374" s="13">
        <f>(IF($K374="No",0,VLOOKUP(AB$3,LISTS!$M$2:$N$21,2,FALSE)*P374))*VLOOKUP($H374,LISTS!$G$2:$H$10,2,FALSE)</f>
        <v>0</v>
      </c>
      <c r="AC374" s="13">
        <f>(IF($K374="No",0,VLOOKUP(AC$3,LISTS!$M$2:$N$21,2,FALSE)*IF(Q374="YES",1,0)))*VLOOKUP($H374,LISTS!$G$2:$H$10,2,FALSE)</f>
        <v>0</v>
      </c>
      <c r="AD374" s="13">
        <f>(IF($K374="No",0,VLOOKUP(AD$3,LISTS!$M$2:$N$21,2,FALSE)*IF(R374="YES",1,0)))*VLOOKUP($H374,LISTS!$G$2:$H$10,2,FALSE)</f>
        <v>0</v>
      </c>
      <c r="AE374" s="13">
        <f>(IF($K374="No",0,VLOOKUP(AE$3,LISTS!$M$2:$N$21,2,FALSE)*IF(S374="YES",1,0)))*VLOOKUP($H374,LISTS!$G$2:$H$10,2,FALSE)</f>
        <v>0</v>
      </c>
      <c r="AF374" s="13">
        <f>(IF($K374="No",0,VLOOKUP(AF$3,LISTS!$M$2:$N$21,2,FALSE)*IF(T374="YES",1,0)))*VLOOKUP($H374,LISTS!$G$2:$H$10,2,FALSE)</f>
        <v>0</v>
      </c>
      <c r="AG374" s="13">
        <f>(IF($K374="No",0,VLOOKUP(AG$3,LISTS!$M$2:$N$21,2,FALSE)*IF(U374="YES",1,0)))*VLOOKUP($H374,LISTS!$G$2:$H$10,2,FALSE)</f>
        <v>0</v>
      </c>
      <c r="AH374" s="13">
        <f>(IF($K374="No",0,VLOOKUP(AH$3,LISTS!$M$2:$N$21,2,FALSE)*IF(V374="YES",1,0)))*VLOOKUP($H374,LISTS!$G$2:$H$10,2,FALSE)</f>
        <v>0</v>
      </c>
      <c r="AI374" s="29">
        <f t="shared" si="61"/>
        <v>0</v>
      </c>
    </row>
    <row r="375" spans="1:35" x14ac:dyDescent="0.25">
      <c r="A375" s="3">
        <f t="shared" si="56"/>
        <v>2023</v>
      </c>
      <c r="B375" s="11">
        <f t="shared" si="57"/>
        <v>13</v>
      </c>
      <c r="C375" s="11" t="str">
        <f>VLOOKUP($B375,'FIXTURES INPUT'!$A$4:$H$41,2,FALSE)</f>
        <v>WK13</v>
      </c>
      <c r="D375" s="13" t="str">
        <f>VLOOKUP($B375,'FIXTURES INPUT'!$A$4:$H$41,3,FALSE)</f>
        <v>Sat</v>
      </c>
      <c r="E375" s="14">
        <f>VLOOKUP($B375,'FIXTURES INPUT'!$A$4:$H$41,4,FALSE)</f>
        <v>45109</v>
      </c>
      <c r="F375" s="4" t="str">
        <f>VLOOKUP($B375,'FIXTURES INPUT'!$A$4:$H$41,6,FALSE)</f>
        <v>Tour2</v>
      </c>
      <c r="G375" s="13" t="str">
        <f>VLOOKUP($B375,'FIXTURES INPUT'!$A$4:$H$41,7,FALSE)</f>
        <v>Away</v>
      </c>
      <c r="H375" s="13" t="str">
        <f>VLOOKUP($B375,'FIXTURES INPUT'!$A$4:$H$41,8,FALSE)</f>
        <v>Standard</v>
      </c>
      <c r="I375" s="13">
        <f t="shared" si="62"/>
        <v>24</v>
      </c>
      <c r="J375" s="4" t="str">
        <f>VLOOKUP($I375,LISTS!$A$2:$B$39,2,FALSE)</f>
        <v>Additional 6</v>
      </c>
      <c r="K375" s="32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X375" s="13">
        <f>(IF($K375="No",0,VLOOKUP(X$3,LISTS!$M$2:$N$21,2,FALSE)*L375))*VLOOKUP($H375,LISTS!$G$2:$H$10,2,FALSE)</f>
        <v>0</v>
      </c>
      <c r="Y375" s="13">
        <f>(IF($K375="No",0,VLOOKUP(Y$3,LISTS!$M$2:$N$21,2,FALSE)*M375))*VLOOKUP($H375,LISTS!$G$2:$H$10,2,FALSE)</f>
        <v>0</v>
      </c>
      <c r="Z375" s="13">
        <f>(IF($K375="No",0,VLOOKUP(Z$3,LISTS!$M$2:$N$21,2,FALSE)*N375))*VLOOKUP($H375,LISTS!$G$2:$H$10,2,FALSE)</f>
        <v>0</v>
      </c>
      <c r="AA375" s="13">
        <f>(IF($K375="No",0,VLOOKUP(AA$3,LISTS!$M$2:$N$21,2,FALSE)*O375))*VLOOKUP($H375,LISTS!$G$2:$H$10,2,FALSE)</f>
        <v>0</v>
      </c>
      <c r="AB375" s="13">
        <f>(IF($K375="No",0,VLOOKUP(AB$3,LISTS!$M$2:$N$21,2,FALSE)*P375))*VLOOKUP($H375,LISTS!$G$2:$H$10,2,FALSE)</f>
        <v>0</v>
      </c>
      <c r="AC375" s="13">
        <f>(IF($K375="No",0,VLOOKUP(AC$3,LISTS!$M$2:$N$21,2,FALSE)*IF(Q375="YES",1,0)))*VLOOKUP($H375,LISTS!$G$2:$H$10,2,FALSE)</f>
        <v>0</v>
      </c>
      <c r="AD375" s="13">
        <f>(IF($K375="No",0,VLOOKUP(AD$3,LISTS!$M$2:$N$21,2,FALSE)*IF(R375="YES",1,0)))*VLOOKUP($H375,LISTS!$G$2:$H$10,2,FALSE)</f>
        <v>0</v>
      </c>
      <c r="AE375" s="13">
        <f>(IF($K375="No",0,VLOOKUP(AE$3,LISTS!$M$2:$N$21,2,FALSE)*IF(S375="YES",1,0)))*VLOOKUP($H375,LISTS!$G$2:$H$10,2,FALSE)</f>
        <v>0</v>
      </c>
      <c r="AF375" s="13">
        <f>(IF($K375="No",0,VLOOKUP(AF$3,LISTS!$M$2:$N$21,2,FALSE)*IF(T375="YES",1,0)))*VLOOKUP($H375,LISTS!$G$2:$H$10,2,FALSE)</f>
        <v>0</v>
      </c>
      <c r="AG375" s="13">
        <f>(IF($K375="No",0,VLOOKUP(AG$3,LISTS!$M$2:$N$21,2,FALSE)*IF(U375="YES",1,0)))*VLOOKUP($H375,LISTS!$G$2:$H$10,2,FALSE)</f>
        <v>0</v>
      </c>
      <c r="AH375" s="13">
        <f>(IF($K375="No",0,VLOOKUP(AH$3,LISTS!$M$2:$N$21,2,FALSE)*IF(V375="YES",1,0)))*VLOOKUP($H375,LISTS!$G$2:$H$10,2,FALSE)</f>
        <v>0</v>
      </c>
      <c r="AI375" s="29">
        <f t="shared" si="61"/>
        <v>0</v>
      </c>
    </row>
    <row r="376" spans="1:35" x14ac:dyDescent="0.25">
      <c r="A376" s="3">
        <f t="shared" si="56"/>
        <v>2023</v>
      </c>
      <c r="B376" s="11">
        <f t="shared" si="57"/>
        <v>13</v>
      </c>
      <c r="C376" s="11" t="str">
        <f>VLOOKUP($B376,'FIXTURES INPUT'!$A$4:$H$41,2,FALSE)</f>
        <v>WK13</v>
      </c>
      <c r="D376" s="13" t="str">
        <f>VLOOKUP($B376,'FIXTURES INPUT'!$A$4:$H$41,3,FALSE)</f>
        <v>Sat</v>
      </c>
      <c r="E376" s="14">
        <f>VLOOKUP($B376,'FIXTURES INPUT'!$A$4:$H$41,4,FALSE)</f>
        <v>45109</v>
      </c>
      <c r="F376" s="4" t="str">
        <f>VLOOKUP($B376,'FIXTURES INPUT'!$A$4:$H$41,6,FALSE)</f>
        <v>Tour2</v>
      </c>
      <c r="G376" s="13" t="str">
        <f>VLOOKUP($B376,'FIXTURES INPUT'!$A$4:$H$41,7,FALSE)</f>
        <v>Away</v>
      </c>
      <c r="H376" s="13" t="str">
        <f>VLOOKUP($B376,'FIXTURES INPUT'!$A$4:$H$41,8,FALSE)</f>
        <v>Standard</v>
      </c>
      <c r="I376" s="13">
        <f t="shared" si="62"/>
        <v>25</v>
      </c>
      <c r="J376" s="4" t="str">
        <f>VLOOKUP($I376,LISTS!$A$2:$B$39,2,FALSE)</f>
        <v>Additional 7</v>
      </c>
      <c r="K376" s="32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X376" s="13">
        <f>(IF($K376="No",0,VLOOKUP(X$3,LISTS!$M$2:$N$21,2,FALSE)*L376))*VLOOKUP($H376,LISTS!$G$2:$H$10,2,FALSE)</f>
        <v>0</v>
      </c>
      <c r="Y376" s="13">
        <f>(IF($K376="No",0,VLOOKUP(Y$3,LISTS!$M$2:$N$21,2,FALSE)*M376))*VLOOKUP($H376,LISTS!$G$2:$H$10,2,FALSE)</f>
        <v>0</v>
      </c>
      <c r="Z376" s="13">
        <f>(IF($K376="No",0,VLOOKUP(Z$3,LISTS!$M$2:$N$21,2,FALSE)*N376))*VLOOKUP($H376,LISTS!$G$2:$H$10,2,FALSE)</f>
        <v>0</v>
      </c>
      <c r="AA376" s="13">
        <f>(IF($K376="No",0,VLOOKUP(AA$3,LISTS!$M$2:$N$21,2,FALSE)*O376))*VLOOKUP($H376,LISTS!$G$2:$H$10,2,FALSE)</f>
        <v>0</v>
      </c>
      <c r="AB376" s="13">
        <f>(IF($K376="No",0,VLOOKUP(AB$3,LISTS!$M$2:$N$21,2,FALSE)*P376))*VLOOKUP($H376,LISTS!$G$2:$H$10,2,FALSE)</f>
        <v>0</v>
      </c>
      <c r="AC376" s="13">
        <f>(IF($K376="No",0,VLOOKUP(AC$3,LISTS!$M$2:$N$21,2,FALSE)*IF(Q376="YES",1,0)))*VLOOKUP($H376,LISTS!$G$2:$H$10,2,FALSE)</f>
        <v>0</v>
      </c>
      <c r="AD376" s="13">
        <f>(IF($K376="No",0,VLOOKUP(AD$3,LISTS!$M$2:$N$21,2,FALSE)*IF(R376="YES",1,0)))*VLOOKUP($H376,LISTS!$G$2:$H$10,2,FALSE)</f>
        <v>0</v>
      </c>
      <c r="AE376" s="13">
        <f>(IF($K376="No",0,VLOOKUP(AE$3,LISTS!$M$2:$N$21,2,FALSE)*IF(S376="YES",1,0)))*VLOOKUP($H376,LISTS!$G$2:$H$10,2,FALSE)</f>
        <v>0</v>
      </c>
      <c r="AF376" s="13">
        <f>(IF($K376="No",0,VLOOKUP(AF$3,LISTS!$M$2:$N$21,2,FALSE)*IF(T376="YES",1,0)))*VLOOKUP($H376,LISTS!$G$2:$H$10,2,FALSE)</f>
        <v>0</v>
      </c>
      <c r="AG376" s="13">
        <f>(IF($K376="No",0,VLOOKUP(AG$3,LISTS!$M$2:$N$21,2,FALSE)*IF(U376="YES",1,0)))*VLOOKUP($H376,LISTS!$G$2:$H$10,2,FALSE)</f>
        <v>0</v>
      </c>
      <c r="AH376" s="13">
        <f>(IF($K376="No",0,VLOOKUP(AH$3,LISTS!$M$2:$N$21,2,FALSE)*IF(V376="YES",1,0)))*VLOOKUP($H376,LISTS!$G$2:$H$10,2,FALSE)</f>
        <v>0</v>
      </c>
      <c r="AI376" s="29">
        <f t="shared" si="61"/>
        <v>0</v>
      </c>
    </row>
    <row r="377" spans="1:35" x14ac:dyDescent="0.25">
      <c r="A377" s="3">
        <f t="shared" si="56"/>
        <v>2023</v>
      </c>
      <c r="B377" s="11">
        <f t="shared" si="57"/>
        <v>13</v>
      </c>
      <c r="C377" s="11" t="str">
        <f>VLOOKUP($B377,'FIXTURES INPUT'!$A$4:$H$41,2,FALSE)</f>
        <v>WK13</v>
      </c>
      <c r="D377" s="13" t="str">
        <f>VLOOKUP($B377,'FIXTURES INPUT'!$A$4:$H$41,3,FALSE)</f>
        <v>Sat</v>
      </c>
      <c r="E377" s="14">
        <f>VLOOKUP($B377,'FIXTURES INPUT'!$A$4:$H$41,4,FALSE)</f>
        <v>45109</v>
      </c>
      <c r="F377" s="4" t="str">
        <f>VLOOKUP($B377,'FIXTURES INPUT'!$A$4:$H$41,6,FALSE)</f>
        <v>Tour2</v>
      </c>
      <c r="G377" s="13" t="str">
        <f>VLOOKUP($B377,'FIXTURES INPUT'!$A$4:$H$41,7,FALSE)</f>
        <v>Away</v>
      </c>
      <c r="H377" s="13" t="str">
        <f>VLOOKUP($B377,'FIXTURES INPUT'!$A$4:$H$41,8,FALSE)</f>
        <v>Standard</v>
      </c>
      <c r="I377" s="13">
        <f t="shared" si="62"/>
        <v>26</v>
      </c>
      <c r="J377" s="4" t="str">
        <f>VLOOKUP($I377,LISTS!$A$2:$B$39,2,FALSE)</f>
        <v>Additional 8</v>
      </c>
      <c r="K377" s="32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X377" s="13">
        <f>(IF($K377="No",0,VLOOKUP(X$3,LISTS!$M$2:$N$21,2,FALSE)*L377))*VLOOKUP($H377,LISTS!$G$2:$H$10,2,FALSE)</f>
        <v>0</v>
      </c>
      <c r="Y377" s="13">
        <f>(IF($K377="No",0,VLOOKUP(Y$3,LISTS!$M$2:$N$21,2,FALSE)*M377))*VLOOKUP($H377,LISTS!$G$2:$H$10,2,FALSE)</f>
        <v>0</v>
      </c>
      <c r="Z377" s="13">
        <f>(IF($K377="No",0,VLOOKUP(Z$3,LISTS!$M$2:$N$21,2,FALSE)*N377))*VLOOKUP($H377,LISTS!$G$2:$H$10,2,FALSE)</f>
        <v>0</v>
      </c>
      <c r="AA377" s="13">
        <f>(IF($K377="No",0,VLOOKUP(AA$3,LISTS!$M$2:$N$21,2,FALSE)*O377))*VLOOKUP($H377,LISTS!$G$2:$H$10,2,FALSE)</f>
        <v>0</v>
      </c>
      <c r="AB377" s="13">
        <f>(IF($K377="No",0,VLOOKUP(AB$3,LISTS!$M$2:$N$21,2,FALSE)*P377))*VLOOKUP($H377,LISTS!$G$2:$H$10,2,FALSE)</f>
        <v>0</v>
      </c>
      <c r="AC377" s="13">
        <f>(IF($K377="No",0,VLOOKUP(AC$3,LISTS!$M$2:$N$21,2,FALSE)*IF(Q377="YES",1,0)))*VLOOKUP($H377,LISTS!$G$2:$H$10,2,FALSE)</f>
        <v>0</v>
      </c>
      <c r="AD377" s="13">
        <f>(IF($K377="No",0,VLOOKUP(AD$3,LISTS!$M$2:$N$21,2,FALSE)*IF(R377="YES",1,0)))*VLOOKUP($H377,LISTS!$G$2:$H$10,2,FALSE)</f>
        <v>0</v>
      </c>
      <c r="AE377" s="13">
        <f>(IF($K377="No",0,VLOOKUP(AE$3,LISTS!$M$2:$N$21,2,FALSE)*IF(S377="YES",1,0)))*VLOOKUP($H377,LISTS!$G$2:$H$10,2,FALSE)</f>
        <v>0</v>
      </c>
      <c r="AF377" s="13">
        <f>(IF($K377="No",0,VLOOKUP(AF$3,LISTS!$M$2:$N$21,2,FALSE)*IF(T377="YES",1,0)))*VLOOKUP($H377,LISTS!$G$2:$H$10,2,FALSE)</f>
        <v>0</v>
      </c>
      <c r="AG377" s="13">
        <f>(IF($K377="No",0,VLOOKUP(AG$3,LISTS!$M$2:$N$21,2,FALSE)*IF(U377="YES",1,0)))*VLOOKUP($H377,LISTS!$G$2:$H$10,2,FALSE)</f>
        <v>0</v>
      </c>
      <c r="AH377" s="13">
        <f>(IF($K377="No",0,VLOOKUP(AH$3,LISTS!$M$2:$N$21,2,FALSE)*IF(V377="YES",1,0)))*VLOOKUP($H377,LISTS!$G$2:$H$10,2,FALSE)</f>
        <v>0</v>
      </c>
      <c r="AI377" s="29">
        <f t="shared" si="61"/>
        <v>0</v>
      </c>
    </row>
    <row r="378" spans="1:35" x14ac:dyDescent="0.25">
      <c r="A378" s="3">
        <f t="shared" si="56"/>
        <v>2023</v>
      </c>
      <c r="B378" s="11">
        <f t="shared" si="57"/>
        <v>13</v>
      </c>
      <c r="C378" s="11" t="str">
        <f>VLOOKUP($B378,'FIXTURES INPUT'!$A$4:$H$41,2,FALSE)</f>
        <v>WK13</v>
      </c>
      <c r="D378" s="13" t="str">
        <f>VLOOKUP($B378,'FIXTURES INPUT'!$A$4:$H$41,3,FALSE)</f>
        <v>Sat</v>
      </c>
      <c r="E378" s="14">
        <f>VLOOKUP($B378,'FIXTURES INPUT'!$A$4:$H$41,4,FALSE)</f>
        <v>45109</v>
      </c>
      <c r="F378" s="4" t="str">
        <f>VLOOKUP($B378,'FIXTURES INPUT'!$A$4:$H$41,6,FALSE)</f>
        <v>Tour2</v>
      </c>
      <c r="G378" s="13" t="str">
        <f>VLOOKUP($B378,'FIXTURES INPUT'!$A$4:$H$41,7,FALSE)</f>
        <v>Away</v>
      </c>
      <c r="H378" s="13" t="str">
        <f>VLOOKUP($B378,'FIXTURES INPUT'!$A$4:$H$41,8,FALSE)</f>
        <v>Standard</v>
      </c>
      <c r="I378" s="13">
        <f t="shared" si="62"/>
        <v>27</v>
      </c>
      <c r="J378" s="4" t="str">
        <f>VLOOKUP($I378,LISTS!$A$2:$B$39,2,FALSE)</f>
        <v>Additional 9</v>
      </c>
      <c r="K378" s="32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X378" s="13">
        <f>(IF($K378="No",0,VLOOKUP(X$3,LISTS!$M$2:$N$21,2,FALSE)*L378))*VLOOKUP($H378,LISTS!$G$2:$H$10,2,FALSE)</f>
        <v>0</v>
      </c>
      <c r="Y378" s="13">
        <f>(IF($K378="No",0,VLOOKUP(Y$3,LISTS!$M$2:$N$21,2,FALSE)*M378))*VLOOKUP($H378,LISTS!$G$2:$H$10,2,FALSE)</f>
        <v>0</v>
      </c>
      <c r="Z378" s="13">
        <f>(IF($K378="No",0,VLOOKUP(Z$3,LISTS!$M$2:$N$21,2,FALSE)*N378))*VLOOKUP($H378,LISTS!$G$2:$H$10,2,FALSE)</f>
        <v>0</v>
      </c>
      <c r="AA378" s="13">
        <f>(IF($K378="No",0,VLOOKUP(AA$3,LISTS!$M$2:$N$21,2,FALSE)*O378))*VLOOKUP($H378,LISTS!$G$2:$H$10,2,FALSE)</f>
        <v>0</v>
      </c>
      <c r="AB378" s="13">
        <f>(IF($K378="No",0,VLOOKUP(AB$3,LISTS!$M$2:$N$21,2,FALSE)*P378))*VLOOKUP($H378,LISTS!$G$2:$H$10,2,FALSE)</f>
        <v>0</v>
      </c>
      <c r="AC378" s="13">
        <f>(IF($K378="No",0,VLOOKUP(AC$3,LISTS!$M$2:$N$21,2,FALSE)*IF(Q378="YES",1,0)))*VLOOKUP($H378,LISTS!$G$2:$H$10,2,FALSE)</f>
        <v>0</v>
      </c>
      <c r="AD378" s="13">
        <f>(IF($K378="No",0,VLOOKUP(AD$3,LISTS!$M$2:$N$21,2,FALSE)*IF(R378="YES",1,0)))*VLOOKUP($H378,LISTS!$G$2:$H$10,2,FALSE)</f>
        <v>0</v>
      </c>
      <c r="AE378" s="13">
        <f>(IF($K378="No",0,VLOOKUP(AE$3,LISTS!$M$2:$N$21,2,FALSE)*IF(S378="YES",1,0)))*VLOOKUP($H378,LISTS!$G$2:$H$10,2,FALSE)</f>
        <v>0</v>
      </c>
      <c r="AF378" s="13">
        <f>(IF($K378="No",0,VLOOKUP(AF$3,LISTS!$M$2:$N$21,2,FALSE)*IF(T378="YES",1,0)))*VLOOKUP($H378,LISTS!$G$2:$H$10,2,FALSE)</f>
        <v>0</v>
      </c>
      <c r="AG378" s="13">
        <f>(IF($K378="No",0,VLOOKUP(AG$3,LISTS!$M$2:$N$21,2,FALSE)*IF(U378="YES",1,0)))*VLOOKUP($H378,LISTS!$G$2:$H$10,2,FALSE)</f>
        <v>0</v>
      </c>
      <c r="AH378" s="13">
        <f>(IF($K378="No",0,VLOOKUP(AH$3,LISTS!$M$2:$N$21,2,FALSE)*IF(V378="YES",1,0)))*VLOOKUP($H378,LISTS!$G$2:$H$10,2,FALSE)</f>
        <v>0</v>
      </c>
      <c r="AI378" s="29">
        <f t="shared" si="61"/>
        <v>0</v>
      </c>
    </row>
    <row r="379" spans="1:35" x14ac:dyDescent="0.25">
      <c r="A379" s="3">
        <f t="shared" si="56"/>
        <v>2023</v>
      </c>
      <c r="B379" s="11">
        <f t="shared" si="57"/>
        <v>13</v>
      </c>
      <c r="C379" s="11" t="str">
        <f>VLOOKUP($B379,'FIXTURES INPUT'!$A$4:$H$41,2,FALSE)</f>
        <v>WK13</v>
      </c>
      <c r="D379" s="13" t="str">
        <f>VLOOKUP($B379,'FIXTURES INPUT'!$A$4:$H$41,3,FALSE)</f>
        <v>Sat</v>
      </c>
      <c r="E379" s="14">
        <f>VLOOKUP($B379,'FIXTURES INPUT'!$A$4:$H$41,4,FALSE)</f>
        <v>45109</v>
      </c>
      <c r="F379" s="4" t="str">
        <f>VLOOKUP($B379,'FIXTURES INPUT'!$A$4:$H$41,6,FALSE)</f>
        <v>Tour2</v>
      </c>
      <c r="G379" s="13" t="str">
        <f>VLOOKUP($B379,'FIXTURES INPUT'!$A$4:$H$41,7,FALSE)</f>
        <v>Away</v>
      </c>
      <c r="H379" s="13" t="str">
        <f>VLOOKUP($B379,'FIXTURES INPUT'!$A$4:$H$41,8,FALSE)</f>
        <v>Standard</v>
      </c>
      <c r="I379" s="13">
        <f t="shared" si="62"/>
        <v>28</v>
      </c>
      <c r="J379" s="4" t="str">
        <f>VLOOKUP($I379,LISTS!$A$2:$B$39,2,FALSE)</f>
        <v>Additional 10</v>
      </c>
      <c r="K379" s="32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X379" s="13">
        <f>(IF($K379="No",0,VLOOKUP(X$3,LISTS!$M$2:$N$21,2,FALSE)*L379))*VLOOKUP($H379,LISTS!$G$2:$H$10,2,FALSE)</f>
        <v>0</v>
      </c>
      <c r="Y379" s="13">
        <f>(IF($K379="No",0,VLOOKUP(Y$3,LISTS!$M$2:$N$21,2,FALSE)*M379))*VLOOKUP($H379,LISTS!$G$2:$H$10,2,FALSE)</f>
        <v>0</v>
      </c>
      <c r="Z379" s="13">
        <f>(IF($K379="No",0,VLOOKUP(Z$3,LISTS!$M$2:$N$21,2,FALSE)*N379))*VLOOKUP($H379,LISTS!$G$2:$H$10,2,FALSE)</f>
        <v>0</v>
      </c>
      <c r="AA379" s="13">
        <f>(IF($K379="No",0,VLOOKUP(AA$3,LISTS!$M$2:$N$21,2,FALSE)*O379))*VLOOKUP($H379,LISTS!$G$2:$H$10,2,FALSE)</f>
        <v>0</v>
      </c>
      <c r="AB379" s="13">
        <f>(IF($K379="No",0,VLOOKUP(AB$3,LISTS!$M$2:$N$21,2,FALSE)*P379))*VLOOKUP($H379,LISTS!$G$2:$H$10,2,FALSE)</f>
        <v>0</v>
      </c>
      <c r="AC379" s="13">
        <f>(IF($K379="No",0,VLOOKUP(AC$3,LISTS!$M$2:$N$21,2,FALSE)*IF(Q379="YES",1,0)))*VLOOKUP($H379,LISTS!$G$2:$H$10,2,FALSE)</f>
        <v>0</v>
      </c>
      <c r="AD379" s="13">
        <f>(IF($K379="No",0,VLOOKUP(AD$3,LISTS!$M$2:$N$21,2,FALSE)*IF(R379="YES",1,0)))*VLOOKUP($H379,LISTS!$G$2:$H$10,2,FALSE)</f>
        <v>0</v>
      </c>
      <c r="AE379" s="13">
        <f>(IF($K379="No",0,VLOOKUP(AE$3,LISTS!$M$2:$N$21,2,FALSE)*IF(S379="YES",1,0)))*VLOOKUP($H379,LISTS!$G$2:$H$10,2,FALSE)</f>
        <v>0</v>
      </c>
      <c r="AF379" s="13">
        <f>(IF($K379="No",0,VLOOKUP(AF$3,LISTS!$M$2:$N$21,2,FALSE)*IF(T379="YES",1,0)))*VLOOKUP($H379,LISTS!$G$2:$H$10,2,FALSE)</f>
        <v>0</v>
      </c>
      <c r="AG379" s="13">
        <f>(IF($K379="No",0,VLOOKUP(AG$3,LISTS!$M$2:$N$21,2,FALSE)*IF(U379="YES",1,0)))*VLOOKUP($H379,LISTS!$G$2:$H$10,2,FALSE)</f>
        <v>0</v>
      </c>
      <c r="AH379" s="13">
        <f>(IF($K379="No",0,VLOOKUP(AH$3,LISTS!$M$2:$N$21,2,FALSE)*IF(V379="YES",1,0)))*VLOOKUP($H379,LISTS!$G$2:$H$10,2,FALSE)</f>
        <v>0</v>
      </c>
      <c r="AI379" s="29">
        <f t="shared" si="61"/>
        <v>0</v>
      </c>
    </row>
    <row r="380" spans="1:35" ht="15.75" thickBot="1" x14ac:dyDescent="0.3">
      <c r="A380" s="6">
        <f t="shared" si="56"/>
        <v>2023</v>
      </c>
      <c r="B380" s="15">
        <f t="shared" si="57"/>
        <v>13</v>
      </c>
      <c r="C380" s="15" t="str">
        <f>VLOOKUP($B380,'FIXTURES INPUT'!$A$4:$H$41,2,FALSE)</f>
        <v>WK13</v>
      </c>
      <c r="D380" s="15" t="str">
        <f>VLOOKUP($B380,'FIXTURES INPUT'!$A$4:$H$41,3,FALSE)</f>
        <v>Sat</v>
      </c>
      <c r="E380" s="16">
        <f>VLOOKUP($B380,'FIXTURES INPUT'!$A$4:$H$41,4,FALSE)</f>
        <v>45109</v>
      </c>
      <c r="F380" s="6" t="str">
        <f>VLOOKUP($B380,'FIXTURES INPUT'!$A$4:$H$41,6,FALSE)</f>
        <v>Tour2</v>
      </c>
      <c r="G380" s="15" t="str">
        <f>VLOOKUP($B380,'FIXTURES INPUT'!$A$4:$H$41,7,FALSE)</f>
        <v>Away</v>
      </c>
      <c r="H380" s="15" t="str">
        <f>VLOOKUP($B380,'FIXTURES INPUT'!$A$4:$H$41,8,FALSE)</f>
        <v>Standard</v>
      </c>
      <c r="I380" s="15">
        <f t="shared" si="62"/>
        <v>29</v>
      </c>
      <c r="J380" s="6" t="str">
        <f>VLOOKUP($I380,LISTS!$A$2:$B$39,2,FALSE)</f>
        <v>Additional 11</v>
      </c>
      <c r="K380" s="33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X380" s="15">
        <f>(IF($K380="No",0,VLOOKUP(X$3,LISTS!$M$2:$N$21,2,FALSE)*L380))*VLOOKUP($H380,LISTS!$G$2:$H$10,2,FALSE)</f>
        <v>0</v>
      </c>
      <c r="Y380" s="15">
        <f>(IF($K380="No",0,VLOOKUP(Y$3,LISTS!$M$2:$N$21,2,FALSE)*M380))*VLOOKUP($H380,LISTS!$G$2:$H$10,2,FALSE)</f>
        <v>0</v>
      </c>
      <c r="Z380" s="15">
        <f>(IF($K380="No",0,VLOOKUP(Z$3,LISTS!$M$2:$N$21,2,FALSE)*N380))*VLOOKUP($H380,LISTS!$G$2:$H$10,2,FALSE)</f>
        <v>0</v>
      </c>
      <c r="AA380" s="15">
        <f>(IF($K380="No",0,VLOOKUP(AA$3,LISTS!$M$2:$N$21,2,FALSE)*O380))*VLOOKUP($H380,LISTS!$G$2:$H$10,2,FALSE)</f>
        <v>0</v>
      </c>
      <c r="AB380" s="15">
        <f>(IF($K380="No",0,VLOOKUP(AB$3,LISTS!$M$2:$N$21,2,FALSE)*P380))*VLOOKUP($H380,LISTS!$G$2:$H$10,2,FALSE)</f>
        <v>0</v>
      </c>
      <c r="AC380" s="15">
        <f>(IF($K380="No",0,VLOOKUP(AC$3,LISTS!$M$2:$N$21,2,FALSE)*IF(Q380="YES",1,0)))*VLOOKUP($H380,LISTS!$G$2:$H$10,2,FALSE)</f>
        <v>0</v>
      </c>
      <c r="AD380" s="15">
        <f>(IF($K380="No",0,VLOOKUP(AD$3,LISTS!$M$2:$N$21,2,FALSE)*IF(R380="YES",1,0)))*VLOOKUP($H380,LISTS!$G$2:$H$10,2,FALSE)</f>
        <v>0</v>
      </c>
      <c r="AE380" s="15">
        <f>(IF($K380="No",0,VLOOKUP(AE$3,LISTS!$M$2:$N$21,2,FALSE)*IF(S380="YES",1,0)))*VLOOKUP($H380,LISTS!$G$2:$H$10,2,FALSE)</f>
        <v>0</v>
      </c>
      <c r="AF380" s="15">
        <f>(IF($K380="No",0,VLOOKUP(AF$3,LISTS!$M$2:$N$21,2,FALSE)*IF(T380="YES",1,0)))*VLOOKUP($H380,LISTS!$G$2:$H$10,2,FALSE)</f>
        <v>0</v>
      </c>
      <c r="AG380" s="15">
        <f>(IF($K380="No",0,VLOOKUP(AG$3,LISTS!$M$2:$N$21,2,FALSE)*IF(U380="YES",1,0)))*VLOOKUP($H380,LISTS!$G$2:$H$10,2,FALSE)</f>
        <v>0</v>
      </c>
      <c r="AH380" s="15">
        <f>(IF($K380="No",0,VLOOKUP(AH$3,LISTS!$M$2:$N$21,2,FALSE)*IF(V380="YES",1,0)))*VLOOKUP($H380,LISTS!$G$2:$H$10,2,FALSE)</f>
        <v>0</v>
      </c>
      <c r="AI380" s="30">
        <f t="shared" si="61"/>
        <v>0</v>
      </c>
    </row>
    <row r="381" spans="1:35" ht="15.75" thickTop="1" x14ac:dyDescent="0.25">
      <c r="A381" s="3">
        <v>2022</v>
      </c>
      <c r="B381" s="11">
        <f t="shared" ref="B381" si="67">B352+1</f>
        <v>14</v>
      </c>
      <c r="C381" s="11" t="str">
        <f>VLOOKUP($B381,'FIXTURES INPUT'!$A$4:$H$41,2,FALSE)</f>
        <v>WK14</v>
      </c>
      <c r="D381" s="11" t="str">
        <f>VLOOKUP($B381,'FIXTURES INPUT'!$A$4:$H$41,3,FALSE)</f>
        <v>Sun</v>
      </c>
      <c r="E381" s="12">
        <f>VLOOKUP($B381,'FIXTURES INPUT'!$A$4:$H$41,4,FALSE)</f>
        <v>45116</v>
      </c>
      <c r="F381" s="3" t="str">
        <f>VLOOKUP($B381,'FIXTURES INPUT'!$A$4:$H$41,6,FALSE)</f>
        <v>Hadleigh</v>
      </c>
      <c r="G381" s="11" t="str">
        <f>VLOOKUP($B381,'FIXTURES INPUT'!$A$4:$H$41,7,FALSE)</f>
        <v>Away</v>
      </c>
      <c r="H381" s="11" t="str">
        <f>VLOOKUP($B381,'FIXTURES INPUT'!$A$4:$H$41,8,FALSE)</f>
        <v>Standard</v>
      </c>
      <c r="I381" s="11">
        <v>1</v>
      </c>
      <c r="J381" s="3" t="str">
        <f>VLOOKUP($I381,LISTS!$A$2:$B$39,2,FALSE)</f>
        <v>Logan</v>
      </c>
      <c r="K381" s="31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X381" s="11">
        <f>(IF($K381="No",0,VLOOKUP(X$3,LISTS!$M$2:$N$21,2,FALSE)*L381))*VLOOKUP($H381,LISTS!$G$2:$H$10,2,FALSE)</f>
        <v>0</v>
      </c>
      <c r="Y381" s="11">
        <f>(IF($K381="No",0,VLOOKUP(Y$3,LISTS!$M$2:$N$21,2,FALSE)*M381))*VLOOKUP($H381,LISTS!$G$2:$H$10,2,FALSE)</f>
        <v>0</v>
      </c>
      <c r="Z381" s="11">
        <f>(IF($K381="No",0,VLOOKUP(Z$3,LISTS!$M$2:$N$21,2,FALSE)*N381))*VLOOKUP($H381,LISTS!$G$2:$H$10,2,FALSE)</f>
        <v>0</v>
      </c>
      <c r="AA381" s="11">
        <f>(IF($K381="No",0,VLOOKUP(AA$3,LISTS!$M$2:$N$21,2,FALSE)*O381))*VLOOKUP($H381,LISTS!$G$2:$H$10,2,FALSE)</f>
        <v>0</v>
      </c>
      <c r="AB381" s="11">
        <f>(IF($K381="No",0,VLOOKUP(AB$3,LISTS!$M$2:$N$21,2,FALSE)*P381))*VLOOKUP($H381,LISTS!$G$2:$H$10,2,FALSE)</f>
        <v>0</v>
      </c>
      <c r="AC381" s="11">
        <f>(IF($K381="No",0,VLOOKUP(AC$3,LISTS!$M$2:$N$21,2,FALSE)*IF(Q381="YES",1,0)))*VLOOKUP($H381,LISTS!$G$2:$H$10,2,FALSE)</f>
        <v>0</v>
      </c>
      <c r="AD381" s="11">
        <f>(IF($K381="No",0,VLOOKUP(AD$3,LISTS!$M$2:$N$21,2,FALSE)*IF(R381="YES",1,0)))*VLOOKUP($H381,LISTS!$G$2:$H$10,2,FALSE)</f>
        <v>0</v>
      </c>
      <c r="AE381" s="11">
        <f>(IF($K381="No",0,VLOOKUP(AE$3,LISTS!$M$2:$N$21,2,FALSE)*IF(S381="YES",1,0)))*VLOOKUP($H381,LISTS!$G$2:$H$10,2,FALSE)</f>
        <v>0</v>
      </c>
      <c r="AF381" s="11">
        <f>(IF($K381="No",0,VLOOKUP(AF$3,LISTS!$M$2:$N$21,2,FALSE)*IF(T381="YES",1,0)))*VLOOKUP($H381,LISTS!$G$2:$H$10,2,FALSE)</f>
        <v>0</v>
      </c>
      <c r="AG381" s="11">
        <f>(IF($K381="No",0,VLOOKUP(AG$3,LISTS!$M$2:$N$21,2,FALSE)*IF(U381="YES",1,0)))*VLOOKUP($H381,LISTS!$G$2:$H$10,2,FALSE)</f>
        <v>0</v>
      </c>
      <c r="AH381" s="11">
        <f>(IF($K381="No",0,VLOOKUP(AH$3,LISTS!$M$2:$N$21,2,FALSE)*IF(V381="YES",1,0)))*VLOOKUP($H381,LISTS!$G$2:$H$10,2,FALSE)</f>
        <v>0</v>
      </c>
      <c r="AI381" s="28">
        <f t="shared" si="61"/>
        <v>0</v>
      </c>
    </row>
    <row r="382" spans="1:35" x14ac:dyDescent="0.25">
      <c r="A382" s="3">
        <f t="shared" ref="A382:A445" si="68">$A$4</f>
        <v>2023</v>
      </c>
      <c r="B382" s="11">
        <f t="shared" ref="B382:B445" si="69">B381</f>
        <v>14</v>
      </c>
      <c r="C382" s="11" t="str">
        <f>VLOOKUP($B382,'FIXTURES INPUT'!$A$4:$H$41,2,FALSE)</f>
        <v>WK14</v>
      </c>
      <c r="D382" s="13" t="str">
        <f>VLOOKUP($B382,'FIXTURES INPUT'!$A$4:$H$41,3,FALSE)</f>
        <v>Sun</v>
      </c>
      <c r="E382" s="14">
        <f>VLOOKUP($B382,'FIXTURES INPUT'!$A$4:$H$41,4,FALSE)</f>
        <v>45116</v>
      </c>
      <c r="F382" s="4" t="str">
        <f>VLOOKUP($B382,'FIXTURES INPUT'!$A$4:$H$41,6,FALSE)</f>
        <v>Hadleigh</v>
      </c>
      <c r="G382" s="13" t="str">
        <f>VLOOKUP($B382,'FIXTURES INPUT'!$A$4:$H$41,7,FALSE)</f>
        <v>Away</v>
      </c>
      <c r="H382" s="13" t="str">
        <f>VLOOKUP($B382,'FIXTURES INPUT'!$A$4:$H$41,8,FALSE)</f>
        <v>Standard</v>
      </c>
      <c r="I382" s="13">
        <v>2</v>
      </c>
      <c r="J382" s="4" t="str">
        <f>VLOOKUP($I382,LISTS!$A$2:$B$39,2,FALSE)</f>
        <v>Tris</v>
      </c>
      <c r="K382" s="32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X382" s="13">
        <f>(IF($K382="No",0,VLOOKUP(X$3,LISTS!$M$2:$N$21,2,FALSE)*L382))*VLOOKUP($H382,LISTS!$G$2:$H$10,2,FALSE)</f>
        <v>0</v>
      </c>
      <c r="Y382" s="13">
        <f>(IF($K382="No",0,VLOOKUP(Y$3,LISTS!$M$2:$N$21,2,FALSE)*M382))*VLOOKUP($H382,LISTS!$G$2:$H$10,2,FALSE)</f>
        <v>0</v>
      </c>
      <c r="Z382" s="13">
        <f>(IF($K382="No",0,VLOOKUP(Z$3,LISTS!$M$2:$N$21,2,FALSE)*N382))*VLOOKUP($H382,LISTS!$G$2:$H$10,2,FALSE)</f>
        <v>0</v>
      </c>
      <c r="AA382" s="13">
        <f>(IF($K382="No",0,VLOOKUP(AA$3,LISTS!$M$2:$N$21,2,FALSE)*O382))*VLOOKUP($H382,LISTS!$G$2:$H$10,2,FALSE)</f>
        <v>0</v>
      </c>
      <c r="AB382" s="13">
        <f>(IF($K382="No",0,VLOOKUP(AB$3,LISTS!$M$2:$N$21,2,FALSE)*P382))*VLOOKUP($H382,LISTS!$G$2:$H$10,2,FALSE)</f>
        <v>0</v>
      </c>
      <c r="AC382" s="13">
        <f>(IF($K382="No",0,VLOOKUP(AC$3,LISTS!$M$2:$N$21,2,FALSE)*IF(Q382="YES",1,0)))*VLOOKUP($H382,LISTS!$G$2:$H$10,2,FALSE)</f>
        <v>0</v>
      </c>
      <c r="AD382" s="13">
        <f>(IF($K382="No",0,VLOOKUP(AD$3,LISTS!$M$2:$N$21,2,FALSE)*IF(R382="YES",1,0)))*VLOOKUP($H382,LISTS!$G$2:$H$10,2,FALSE)</f>
        <v>0</v>
      </c>
      <c r="AE382" s="13">
        <f>(IF($K382="No",0,VLOOKUP(AE$3,LISTS!$M$2:$N$21,2,FALSE)*IF(S382="YES",1,0)))*VLOOKUP($H382,LISTS!$G$2:$H$10,2,FALSE)</f>
        <v>0</v>
      </c>
      <c r="AF382" s="13">
        <f>(IF($K382="No",0,VLOOKUP(AF$3,LISTS!$M$2:$N$21,2,FALSE)*IF(T382="YES",1,0)))*VLOOKUP($H382,LISTS!$G$2:$H$10,2,FALSE)</f>
        <v>0</v>
      </c>
      <c r="AG382" s="13">
        <f>(IF($K382="No",0,VLOOKUP(AG$3,LISTS!$M$2:$N$21,2,FALSE)*IF(U382="YES",1,0)))*VLOOKUP($H382,LISTS!$G$2:$H$10,2,FALSE)</f>
        <v>0</v>
      </c>
      <c r="AH382" s="13">
        <f>(IF($K382="No",0,VLOOKUP(AH$3,LISTS!$M$2:$N$21,2,FALSE)*IF(V382="YES",1,0)))*VLOOKUP($H382,LISTS!$G$2:$H$10,2,FALSE)</f>
        <v>0</v>
      </c>
      <c r="AI382" s="29">
        <f t="shared" si="61"/>
        <v>0</v>
      </c>
    </row>
    <row r="383" spans="1:35" x14ac:dyDescent="0.25">
      <c r="A383" s="3">
        <f t="shared" si="68"/>
        <v>2023</v>
      </c>
      <c r="B383" s="11">
        <f t="shared" si="69"/>
        <v>14</v>
      </c>
      <c r="C383" s="11" t="str">
        <f>VLOOKUP($B383,'FIXTURES INPUT'!$A$4:$H$41,2,FALSE)</f>
        <v>WK14</v>
      </c>
      <c r="D383" s="13" t="str">
        <f>VLOOKUP($B383,'FIXTURES INPUT'!$A$4:$H$41,3,FALSE)</f>
        <v>Sun</v>
      </c>
      <c r="E383" s="14">
        <f>VLOOKUP($B383,'FIXTURES INPUT'!$A$4:$H$41,4,FALSE)</f>
        <v>45116</v>
      </c>
      <c r="F383" s="4" t="str">
        <f>VLOOKUP($B383,'FIXTURES INPUT'!$A$4:$H$41,6,FALSE)</f>
        <v>Hadleigh</v>
      </c>
      <c r="G383" s="13" t="str">
        <f>VLOOKUP($B383,'FIXTURES INPUT'!$A$4:$H$41,7,FALSE)</f>
        <v>Away</v>
      </c>
      <c r="H383" s="13" t="str">
        <f>VLOOKUP($B383,'FIXTURES INPUT'!$A$4:$H$41,8,FALSE)</f>
        <v>Standard</v>
      </c>
      <c r="I383" s="13">
        <v>3</v>
      </c>
      <c r="J383" s="4" t="str">
        <f>VLOOKUP($I383,LISTS!$A$2:$B$39,2,FALSE)</f>
        <v>Jepson</v>
      </c>
      <c r="K383" s="32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X383" s="13">
        <f>(IF($K383="No",0,VLOOKUP(X$3,LISTS!$M$2:$N$21,2,FALSE)*L383))*VLOOKUP($H383,LISTS!$G$2:$H$10,2,FALSE)</f>
        <v>0</v>
      </c>
      <c r="Y383" s="13">
        <f>(IF($K383="No",0,VLOOKUP(Y$3,LISTS!$M$2:$N$21,2,FALSE)*M383))*VLOOKUP($H383,LISTS!$G$2:$H$10,2,FALSE)</f>
        <v>0</v>
      </c>
      <c r="Z383" s="13">
        <f>(IF($K383="No",0,VLOOKUP(Z$3,LISTS!$M$2:$N$21,2,FALSE)*N383))*VLOOKUP($H383,LISTS!$G$2:$H$10,2,FALSE)</f>
        <v>0</v>
      </c>
      <c r="AA383" s="13">
        <f>(IF($K383="No",0,VLOOKUP(AA$3,LISTS!$M$2:$N$21,2,FALSE)*O383))*VLOOKUP($H383,LISTS!$G$2:$H$10,2,FALSE)</f>
        <v>0</v>
      </c>
      <c r="AB383" s="13">
        <f>(IF($K383="No",0,VLOOKUP(AB$3,LISTS!$M$2:$N$21,2,FALSE)*P383))*VLOOKUP($H383,LISTS!$G$2:$H$10,2,FALSE)</f>
        <v>0</v>
      </c>
      <c r="AC383" s="13">
        <f>(IF($K383="No",0,VLOOKUP(AC$3,LISTS!$M$2:$N$21,2,FALSE)*IF(Q383="YES",1,0)))*VLOOKUP($H383,LISTS!$G$2:$H$10,2,FALSE)</f>
        <v>0</v>
      </c>
      <c r="AD383" s="13">
        <f>(IF($K383="No",0,VLOOKUP(AD$3,LISTS!$M$2:$N$21,2,FALSE)*IF(R383="YES",1,0)))*VLOOKUP($H383,LISTS!$G$2:$H$10,2,FALSE)</f>
        <v>0</v>
      </c>
      <c r="AE383" s="13">
        <f>(IF($K383="No",0,VLOOKUP(AE$3,LISTS!$M$2:$N$21,2,FALSE)*IF(S383="YES",1,0)))*VLOOKUP($H383,LISTS!$G$2:$H$10,2,FALSE)</f>
        <v>0</v>
      </c>
      <c r="AF383" s="13">
        <f>(IF($K383="No",0,VLOOKUP(AF$3,LISTS!$M$2:$N$21,2,FALSE)*IF(T383="YES",1,0)))*VLOOKUP($H383,LISTS!$G$2:$H$10,2,FALSE)</f>
        <v>0</v>
      </c>
      <c r="AG383" s="13">
        <f>(IF($K383="No",0,VLOOKUP(AG$3,LISTS!$M$2:$N$21,2,FALSE)*IF(U383="YES",1,0)))*VLOOKUP($H383,LISTS!$G$2:$H$10,2,FALSE)</f>
        <v>0</v>
      </c>
      <c r="AH383" s="13">
        <f>(IF($K383="No",0,VLOOKUP(AH$3,LISTS!$M$2:$N$21,2,FALSE)*IF(V383="YES",1,0)))*VLOOKUP($H383,LISTS!$G$2:$H$10,2,FALSE)</f>
        <v>0</v>
      </c>
      <c r="AI383" s="29">
        <f t="shared" si="61"/>
        <v>0</v>
      </c>
    </row>
    <row r="384" spans="1:35" x14ac:dyDescent="0.25">
      <c r="A384" s="3">
        <f t="shared" si="68"/>
        <v>2023</v>
      </c>
      <c r="B384" s="11">
        <f t="shared" si="69"/>
        <v>14</v>
      </c>
      <c r="C384" s="11" t="str">
        <f>VLOOKUP($B384,'FIXTURES INPUT'!$A$4:$H$41,2,FALSE)</f>
        <v>WK14</v>
      </c>
      <c r="D384" s="13" t="str">
        <f>VLOOKUP($B384,'FIXTURES INPUT'!$A$4:$H$41,3,FALSE)</f>
        <v>Sun</v>
      </c>
      <c r="E384" s="14">
        <f>VLOOKUP($B384,'FIXTURES INPUT'!$A$4:$H$41,4,FALSE)</f>
        <v>45116</v>
      </c>
      <c r="F384" s="4" t="str">
        <f>VLOOKUP($B384,'FIXTURES INPUT'!$A$4:$H$41,6,FALSE)</f>
        <v>Hadleigh</v>
      </c>
      <c r="G384" s="13" t="str">
        <f>VLOOKUP($B384,'FIXTURES INPUT'!$A$4:$H$41,7,FALSE)</f>
        <v>Away</v>
      </c>
      <c r="H384" s="13" t="str">
        <f>VLOOKUP($B384,'FIXTURES INPUT'!$A$4:$H$41,8,FALSE)</f>
        <v>Standard</v>
      </c>
      <c r="I384" s="13">
        <v>4</v>
      </c>
      <c r="J384" s="4" t="str">
        <f>VLOOKUP($I384,LISTS!$A$2:$B$39,2,FALSE)</f>
        <v>Wellsy</v>
      </c>
      <c r="K384" s="32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X384" s="13">
        <f>(IF($K384="No",0,VLOOKUP(X$3,LISTS!$M$2:$N$21,2,FALSE)*L384))*VLOOKUP($H384,LISTS!$G$2:$H$10,2,FALSE)</f>
        <v>0</v>
      </c>
      <c r="Y384" s="13">
        <f>(IF($K384="No",0,VLOOKUP(Y$3,LISTS!$M$2:$N$21,2,FALSE)*M384))*VLOOKUP($H384,LISTS!$G$2:$H$10,2,FALSE)</f>
        <v>0</v>
      </c>
      <c r="Z384" s="13">
        <f>(IF($K384="No",0,VLOOKUP(Z$3,LISTS!$M$2:$N$21,2,FALSE)*N384))*VLOOKUP($H384,LISTS!$G$2:$H$10,2,FALSE)</f>
        <v>0</v>
      </c>
      <c r="AA384" s="13">
        <f>(IF($K384="No",0,VLOOKUP(AA$3,LISTS!$M$2:$N$21,2,FALSE)*O384))*VLOOKUP($H384,LISTS!$G$2:$H$10,2,FALSE)</f>
        <v>0</v>
      </c>
      <c r="AB384" s="13">
        <f>(IF($K384="No",0,VLOOKUP(AB$3,LISTS!$M$2:$N$21,2,FALSE)*P384))*VLOOKUP($H384,LISTS!$G$2:$H$10,2,FALSE)</f>
        <v>0</v>
      </c>
      <c r="AC384" s="13">
        <f>(IF($K384="No",0,VLOOKUP(AC$3,LISTS!$M$2:$N$21,2,FALSE)*IF(Q384="YES",1,0)))*VLOOKUP($H384,LISTS!$G$2:$H$10,2,FALSE)</f>
        <v>0</v>
      </c>
      <c r="AD384" s="13">
        <f>(IF($K384="No",0,VLOOKUP(AD$3,LISTS!$M$2:$N$21,2,FALSE)*IF(R384="YES",1,0)))*VLOOKUP($H384,LISTS!$G$2:$H$10,2,FALSE)</f>
        <v>0</v>
      </c>
      <c r="AE384" s="13">
        <f>(IF($K384="No",0,VLOOKUP(AE$3,LISTS!$M$2:$N$21,2,FALSE)*IF(S384="YES",1,0)))*VLOOKUP($H384,LISTS!$G$2:$H$10,2,FALSE)</f>
        <v>0</v>
      </c>
      <c r="AF384" s="13">
        <f>(IF($K384="No",0,VLOOKUP(AF$3,LISTS!$M$2:$N$21,2,FALSE)*IF(T384="YES",1,0)))*VLOOKUP($H384,LISTS!$G$2:$H$10,2,FALSE)</f>
        <v>0</v>
      </c>
      <c r="AG384" s="13">
        <f>(IF($K384="No",0,VLOOKUP(AG$3,LISTS!$M$2:$N$21,2,FALSE)*IF(U384="YES",1,0)))*VLOOKUP($H384,LISTS!$G$2:$H$10,2,FALSE)</f>
        <v>0</v>
      </c>
      <c r="AH384" s="13">
        <f>(IF($K384="No",0,VLOOKUP(AH$3,LISTS!$M$2:$N$21,2,FALSE)*IF(V384="YES",1,0)))*VLOOKUP($H384,LISTS!$G$2:$H$10,2,FALSE)</f>
        <v>0</v>
      </c>
      <c r="AI384" s="29">
        <f t="shared" si="61"/>
        <v>0</v>
      </c>
    </row>
    <row r="385" spans="1:35" x14ac:dyDescent="0.25">
      <c r="A385" s="3">
        <f t="shared" si="68"/>
        <v>2023</v>
      </c>
      <c r="B385" s="11">
        <f t="shared" si="69"/>
        <v>14</v>
      </c>
      <c r="C385" s="11" t="str">
        <f>VLOOKUP($B385,'FIXTURES INPUT'!$A$4:$H$41,2,FALSE)</f>
        <v>WK14</v>
      </c>
      <c r="D385" s="13" t="str">
        <f>VLOOKUP($B385,'FIXTURES INPUT'!$A$4:$H$41,3,FALSE)</f>
        <v>Sun</v>
      </c>
      <c r="E385" s="14">
        <f>VLOOKUP($B385,'FIXTURES INPUT'!$A$4:$H$41,4,FALSE)</f>
        <v>45116</v>
      </c>
      <c r="F385" s="4" t="str">
        <f>VLOOKUP($B385,'FIXTURES INPUT'!$A$4:$H$41,6,FALSE)</f>
        <v>Hadleigh</v>
      </c>
      <c r="G385" s="13" t="str">
        <f>VLOOKUP($B385,'FIXTURES INPUT'!$A$4:$H$41,7,FALSE)</f>
        <v>Away</v>
      </c>
      <c r="H385" s="13" t="str">
        <f>VLOOKUP($B385,'FIXTURES INPUT'!$A$4:$H$41,8,FALSE)</f>
        <v>Standard</v>
      </c>
      <c r="I385" s="13">
        <v>5</v>
      </c>
      <c r="J385" s="4" t="str">
        <f>VLOOKUP($I385,LISTS!$A$2:$B$39,2,FALSE)</f>
        <v>Cal</v>
      </c>
      <c r="K385" s="32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X385" s="13">
        <f>(IF($K385="No",0,VLOOKUP(X$3,LISTS!$M$2:$N$21,2,FALSE)*L385))*VLOOKUP($H385,LISTS!$G$2:$H$10,2,FALSE)</f>
        <v>0</v>
      </c>
      <c r="Y385" s="13">
        <f>(IF($K385="No",0,VLOOKUP(Y$3,LISTS!$M$2:$N$21,2,FALSE)*M385))*VLOOKUP($H385,LISTS!$G$2:$H$10,2,FALSE)</f>
        <v>0</v>
      </c>
      <c r="Z385" s="13">
        <f>(IF($K385="No",0,VLOOKUP(Z$3,LISTS!$M$2:$N$21,2,FALSE)*N385))*VLOOKUP($H385,LISTS!$G$2:$H$10,2,FALSE)</f>
        <v>0</v>
      </c>
      <c r="AA385" s="13">
        <f>(IF($K385="No",0,VLOOKUP(AA$3,LISTS!$M$2:$N$21,2,FALSE)*O385))*VLOOKUP($H385,LISTS!$G$2:$H$10,2,FALSE)</f>
        <v>0</v>
      </c>
      <c r="AB385" s="13">
        <f>(IF($K385="No",0,VLOOKUP(AB$3,LISTS!$M$2:$N$21,2,FALSE)*P385))*VLOOKUP($H385,LISTS!$G$2:$H$10,2,FALSE)</f>
        <v>0</v>
      </c>
      <c r="AC385" s="13">
        <f>(IF($K385="No",0,VLOOKUP(AC$3,LISTS!$M$2:$N$21,2,FALSE)*IF(Q385="YES",1,0)))*VLOOKUP($H385,LISTS!$G$2:$H$10,2,FALSE)</f>
        <v>0</v>
      </c>
      <c r="AD385" s="13">
        <f>(IF($K385="No",0,VLOOKUP(AD$3,LISTS!$M$2:$N$21,2,FALSE)*IF(R385="YES",1,0)))*VLOOKUP($H385,LISTS!$G$2:$H$10,2,FALSE)</f>
        <v>0</v>
      </c>
      <c r="AE385" s="13">
        <f>(IF($K385="No",0,VLOOKUP(AE$3,LISTS!$M$2:$N$21,2,FALSE)*IF(S385="YES",1,0)))*VLOOKUP($H385,LISTS!$G$2:$H$10,2,FALSE)</f>
        <v>0</v>
      </c>
      <c r="AF385" s="13">
        <f>(IF($K385="No",0,VLOOKUP(AF$3,LISTS!$M$2:$N$21,2,FALSE)*IF(T385="YES",1,0)))*VLOOKUP($H385,LISTS!$G$2:$H$10,2,FALSE)</f>
        <v>0</v>
      </c>
      <c r="AG385" s="13">
        <f>(IF($K385="No",0,VLOOKUP(AG$3,LISTS!$M$2:$N$21,2,FALSE)*IF(U385="YES",1,0)))*VLOOKUP($H385,LISTS!$G$2:$H$10,2,FALSE)</f>
        <v>0</v>
      </c>
      <c r="AH385" s="13">
        <f>(IF($K385="No",0,VLOOKUP(AH$3,LISTS!$M$2:$N$21,2,FALSE)*IF(V385="YES",1,0)))*VLOOKUP($H385,LISTS!$G$2:$H$10,2,FALSE)</f>
        <v>0</v>
      </c>
      <c r="AI385" s="29">
        <f t="shared" si="61"/>
        <v>0</v>
      </c>
    </row>
    <row r="386" spans="1:35" x14ac:dyDescent="0.25">
      <c r="A386" s="3">
        <f t="shared" si="68"/>
        <v>2023</v>
      </c>
      <c r="B386" s="11">
        <f t="shared" si="69"/>
        <v>14</v>
      </c>
      <c r="C386" s="11" t="str">
        <f>VLOOKUP($B386,'FIXTURES INPUT'!$A$4:$H$41,2,FALSE)</f>
        <v>WK14</v>
      </c>
      <c r="D386" s="13" t="str">
        <f>VLOOKUP($B386,'FIXTURES INPUT'!$A$4:$H$41,3,FALSE)</f>
        <v>Sun</v>
      </c>
      <c r="E386" s="14">
        <f>VLOOKUP($B386,'FIXTURES INPUT'!$A$4:$H$41,4,FALSE)</f>
        <v>45116</v>
      </c>
      <c r="F386" s="4" t="str">
        <f>VLOOKUP($B386,'FIXTURES INPUT'!$A$4:$H$41,6,FALSE)</f>
        <v>Hadleigh</v>
      </c>
      <c r="G386" s="13" t="str">
        <f>VLOOKUP($B386,'FIXTURES INPUT'!$A$4:$H$41,7,FALSE)</f>
        <v>Away</v>
      </c>
      <c r="H386" s="13" t="str">
        <f>VLOOKUP($B386,'FIXTURES INPUT'!$A$4:$H$41,8,FALSE)</f>
        <v>Standard</v>
      </c>
      <c r="I386" s="13">
        <v>6</v>
      </c>
      <c r="J386" s="4" t="str">
        <f>VLOOKUP($I386,LISTS!$A$2:$B$39,2,FALSE)</f>
        <v>Weavers</v>
      </c>
      <c r="K386" s="32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X386" s="13">
        <f>(IF($K386="No",0,VLOOKUP(X$3,LISTS!$M$2:$N$21,2,FALSE)*L386))*VLOOKUP($H386,LISTS!$G$2:$H$10,2,FALSE)</f>
        <v>0</v>
      </c>
      <c r="Y386" s="13">
        <f>(IF($K386="No",0,VLOOKUP(Y$3,LISTS!$M$2:$N$21,2,FALSE)*M386))*VLOOKUP($H386,LISTS!$G$2:$H$10,2,FALSE)</f>
        <v>0</v>
      </c>
      <c r="Z386" s="13">
        <f>(IF($K386="No",0,VLOOKUP(Z$3,LISTS!$M$2:$N$21,2,FALSE)*N386))*VLOOKUP($H386,LISTS!$G$2:$H$10,2,FALSE)</f>
        <v>0</v>
      </c>
      <c r="AA386" s="13">
        <f>(IF($K386="No",0,VLOOKUP(AA$3,LISTS!$M$2:$N$21,2,FALSE)*O386))*VLOOKUP($H386,LISTS!$G$2:$H$10,2,FALSE)</f>
        <v>0</v>
      </c>
      <c r="AB386" s="13">
        <f>(IF($K386="No",0,VLOOKUP(AB$3,LISTS!$M$2:$N$21,2,FALSE)*P386))*VLOOKUP($H386,LISTS!$G$2:$H$10,2,FALSE)</f>
        <v>0</v>
      </c>
      <c r="AC386" s="13">
        <f>(IF($K386="No",0,VLOOKUP(AC$3,LISTS!$M$2:$N$21,2,FALSE)*IF(Q386="YES",1,0)))*VLOOKUP($H386,LISTS!$G$2:$H$10,2,FALSE)</f>
        <v>0</v>
      </c>
      <c r="AD386" s="13">
        <f>(IF($K386="No",0,VLOOKUP(AD$3,LISTS!$M$2:$N$21,2,FALSE)*IF(R386="YES",1,0)))*VLOOKUP($H386,LISTS!$G$2:$H$10,2,FALSE)</f>
        <v>0</v>
      </c>
      <c r="AE386" s="13">
        <f>(IF($K386="No",0,VLOOKUP(AE$3,LISTS!$M$2:$N$21,2,FALSE)*IF(S386="YES",1,0)))*VLOOKUP($H386,LISTS!$G$2:$H$10,2,FALSE)</f>
        <v>0</v>
      </c>
      <c r="AF386" s="13">
        <f>(IF($K386="No",0,VLOOKUP(AF$3,LISTS!$M$2:$N$21,2,FALSE)*IF(T386="YES",1,0)))*VLOOKUP($H386,LISTS!$G$2:$H$10,2,FALSE)</f>
        <v>0</v>
      </c>
      <c r="AG386" s="13">
        <f>(IF($K386="No",0,VLOOKUP(AG$3,LISTS!$M$2:$N$21,2,FALSE)*IF(U386="YES",1,0)))*VLOOKUP($H386,LISTS!$G$2:$H$10,2,FALSE)</f>
        <v>0</v>
      </c>
      <c r="AH386" s="13">
        <f>(IF($K386="No",0,VLOOKUP(AH$3,LISTS!$M$2:$N$21,2,FALSE)*IF(V386="YES",1,0)))*VLOOKUP($H386,LISTS!$G$2:$H$10,2,FALSE)</f>
        <v>0</v>
      </c>
      <c r="AI386" s="29">
        <f t="shared" si="61"/>
        <v>0</v>
      </c>
    </row>
    <row r="387" spans="1:35" x14ac:dyDescent="0.25">
      <c r="A387" s="3">
        <f t="shared" si="68"/>
        <v>2023</v>
      </c>
      <c r="B387" s="11">
        <f t="shared" si="69"/>
        <v>14</v>
      </c>
      <c r="C387" s="11" t="str">
        <f>VLOOKUP($B387,'FIXTURES INPUT'!$A$4:$H$41,2,FALSE)</f>
        <v>WK14</v>
      </c>
      <c r="D387" s="13" t="str">
        <f>VLOOKUP($B387,'FIXTURES INPUT'!$A$4:$H$41,3,FALSE)</f>
        <v>Sun</v>
      </c>
      <c r="E387" s="14">
        <f>VLOOKUP($B387,'FIXTURES INPUT'!$A$4:$H$41,4,FALSE)</f>
        <v>45116</v>
      </c>
      <c r="F387" s="4" t="str">
        <f>VLOOKUP($B387,'FIXTURES INPUT'!$A$4:$H$41,6,FALSE)</f>
        <v>Hadleigh</v>
      </c>
      <c r="G387" s="13" t="str">
        <f>VLOOKUP($B387,'FIXTURES INPUT'!$A$4:$H$41,7,FALSE)</f>
        <v>Away</v>
      </c>
      <c r="H387" s="13" t="str">
        <f>VLOOKUP($B387,'FIXTURES INPUT'!$A$4:$H$41,8,FALSE)</f>
        <v>Standard</v>
      </c>
      <c r="I387" s="13">
        <v>7</v>
      </c>
      <c r="J387" s="4" t="str">
        <f>VLOOKUP($I387,LISTS!$A$2:$B$39,2,FALSE)</f>
        <v>Superted</v>
      </c>
      <c r="K387" s="32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X387" s="13">
        <f>(IF($K387="No",0,VLOOKUP(X$3,LISTS!$M$2:$N$21,2,FALSE)*L387))*VLOOKUP($H387,LISTS!$G$2:$H$10,2,FALSE)</f>
        <v>0</v>
      </c>
      <c r="Y387" s="13">
        <f>(IF($K387="No",0,VLOOKUP(Y$3,LISTS!$M$2:$N$21,2,FALSE)*M387))*VLOOKUP($H387,LISTS!$G$2:$H$10,2,FALSE)</f>
        <v>0</v>
      </c>
      <c r="Z387" s="13">
        <f>(IF($K387="No",0,VLOOKUP(Z$3,LISTS!$M$2:$N$21,2,FALSE)*N387))*VLOOKUP($H387,LISTS!$G$2:$H$10,2,FALSE)</f>
        <v>0</v>
      </c>
      <c r="AA387" s="13">
        <f>(IF($K387="No",0,VLOOKUP(AA$3,LISTS!$M$2:$N$21,2,FALSE)*O387))*VLOOKUP($H387,LISTS!$G$2:$H$10,2,FALSE)</f>
        <v>0</v>
      </c>
      <c r="AB387" s="13">
        <f>(IF($K387="No",0,VLOOKUP(AB$3,LISTS!$M$2:$N$21,2,FALSE)*P387))*VLOOKUP($H387,LISTS!$G$2:$H$10,2,FALSE)</f>
        <v>0</v>
      </c>
      <c r="AC387" s="13">
        <f>(IF($K387="No",0,VLOOKUP(AC$3,LISTS!$M$2:$N$21,2,FALSE)*IF(Q387="YES",1,0)))*VLOOKUP($H387,LISTS!$G$2:$H$10,2,FALSE)</f>
        <v>0</v>
      </c>
      <c r="AD387" s="13">
        <f>(IF($K387="No",0,VLOOKUP(AD$3,LISTS!$M$2:$N$21,2,FALSE)*IF(R387="YES",1,0)))*VLOOKUP($H387,LISTS!$G$2:$H$10,2,FALSE)</f>
        <v>0</v>
      </c>
      <c r="AE387" s="13">
        <f>(IF($K387="No",0,VLOOKUP(AE$3,LISTS!$M$2:$N$21,2,FALSE)*IF(S387="YES",1,0)))*VLOOKUP($H387,LISTS!$G$2:$H$10,2,FALSE)</f>
        <v>0</v>
      </c>
      <c r="AF387" s="13">
        <f>(IF($K387="No",0,VLOOKUP(AF$3,LISTS!$M$2:$N$21,2,FALSE)*IF(T387="YES",1,0)))*VLOOKUP($H387,LISTS!$G$2:$H$10,2,FALSE)</f>
        <v>0</v>
      </c>
      <c r="AG387" s="13">
        <f>(IF($K387="No",0,VLOOKUP(AG$3,LISTS!$M$2:$N$21,2,FALSE)*IF(U387="YES",1,0)))*VLOOKUP($H387,LISTS!$G$2:$H$10,2,FALSE)</f>
        <v>0</v>
      </c>
      <c r="AH387" s="13">
        <f>(IF($K387="No",0,VLOOKUP(AH$3,LISTS!$M$2:$N$21,2,FALSE)*IF(V387="YES",1,0)))*VLOOKUP($H387,LISTS!$G$2:$H$10,2,FALSE)</f>
        <v>0</v>
      </c>
      <c r="AI387" s="29">
        <f t="shared" si="61"/>
        <v>0</v>
      </c>
    </row>
    <row r="388" spans="1:35" x14ac:dyDescent="0.25">
      <c r="A388" s="3">
        <f t="shared" si="68"/>
        <v>2023</v>
      </c>
      <c r="B388" s="11">
        <f t="shared" si="69"/>
        <v>14</v>
      </c>
      <c r="C388" s="11" t="str">
        <f>VLOOKUP($B388,'FIXTURES INPUT'!$A$4:$H$41,2,FALSE)</f>
        <v>WK14</v>
      </c>
      <c r="D388" s="13" t="str">
        <f>VLOOKUP($B388,'FIXTURES INPUT'!$A$4:$H$41,3,FALSE)</f>
        <v>Sun</v>
      </c>
      <c r="E388" s="14">
        <f>VLOOKUP($B388,'FIXTURES INPUT'!$A$4:$H$41,4,FALSE)</f>
        <v>45116</v>
      </c>
      <c r="F388" s="4" t="str">
        <f>VLOOKUP($B388,'FIXTURES INPUT'!$A$4:$H$41,6,FALSE)</f>
        <v>Hadleigh</v>
      </c>
      <c r="G388" s="13" t="str">
        <f>VLOOKUP($B388,'FIXTURES INPUT'!$A$4:$H$41,7,FALSE)</f>
        <v>Away</v>
      </c>
      <c r="H388" s="13" t="str">
        <f>VLOOKUP($B388,'FIXTURES INPUT'!$A$4:$H$41,8,FALSE)</f>
        <v>Standard</v>
      </c>
      <c r="I388" s="13">
        <f t="shared" ref="I388" si="70">I387+1</f>
        <v>8</v>
      </c>
      <c r="J388" s="4" t="str">
        <f>VLOOKUP($I388,LISTS!$A$2:$B$39,2,FALSE)</f>
        <v>Little</v>
      </c>
      <c r="K388" s="32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X388" s="13">
        <f>(IF($K388="No",0,VLOOKUP(X$3,LISTS!$M$2:$N$21,2,FALSE)*L388))*VLOOKUP($H388,LISTS!$G$2:$H$10,2,FALSE)</f>
        <v>0</v>
      </c>
      <c r="Y388" s="13">
        <f>(IF($K388="No",0,VLOOKUP(Y$3,LISTS!$M$2:$N$21,2,FALSE)*M388))*VLOOKUP($H388,LISTS!$G$2:$H$10,2,FALSE)</f>
        <v>0</v>
      </c>
      <c r="Z388" s="13">
        <f>(IF($K388="No",0,VLOOKUP(Z$3,LISTS!$M$2:$N$21,2,FALSE)*N388))*VLOOKUP($H388,LISTS!$G$2:$H$10,2,FALSE)</f>
        <v>0</v>
      </c>
      <c r="AA388" s="13">
        <f>(IF($K388="No",0,VLOOKUP(AA$3,LISTS!$M$2:$N$21,2,FALSE)*O388))*VLOOKUP($H388,LISTS!$G$2:$H$10,2,FALSE)</f>
        <v>0</v>
      </c>
      <c r="AB388" s="13">
        <f>(IF($K388="No",0,VLOOKUP(AB$3,LISTS!$M$2:$N$21,2,FALSE)*P388))*VLOOKUP($H388,LISTS!$G$2:$H$10,2,FALSE)</f>
        <v>0</v>
      </c>
      <c r="AC388" s="13">
        <f>(IF($K388="No",0,VLOOKUP(AC$3,LISTS!$M$2:$N$21,2,FALSE)*IF(Q388="YES",1,0)))*VLOOKUP($H388,LISTS!$G$2:$H$10,2,FALSE)</f>
        <v>0</v>
      </c>
      <c r="AD388" s="13">
        <f>(IF($K388="No",0,VLOOKUP(AD$3,LISTS!$M$2:$N$21,2,FALSE)*IF(R388="YES",1,0)))*VLOOKUP($H388,LISTS!$G$2:$H$10,2,FALSE)</f>
        <v>0</v>
      </c>
      <c r="AE388" s="13">
        <f>(IF($K388="No",0,VLOOKUP(AE$3,LISTS!$M$2:$N$21,2,FALSE)*IF(S388="YES",1,0)))*VLOOKUP($H388,LISTS!$G$2:$H$10,2,FALSE)</f>
        <v>0</v>
      </c>
      <c r="AF388" s="13">
        <f>(IF($K388="No",0,VLOOKUP(AF$3,LISTS!$M$2:$N$21,2,FALSE)*IF(T388="YES",1,0)))*VLOOKUP($H388,LISTS!$G$2:$H$10,2,FALSE)</f>
        <v>0</v>
      </c>
      <c r="AG388" s="13">
        <f>(IF($K388="No",0,VLOOKUP(AG$3,LISTS!$M$2:$N$21,2,FALSE)*IF(U388="YES",1,0)))*VLOOKUP($H388,LISTS!$G$2:$H$10,2,FALSE)</f>
        <v>0</v>
      </c>
      <c r="AH388" s="13">
        <f>(IF($K388="No",0,VLOOKUP(AH$3,LISTS!$M$2:$N$21,2,FALSE)*IF(V388="YES",1,0)))*VLOOKUP($H388,LISTS!$G$2:$H$10,2,FALSE)</f>
        <v>0</v>
      </c>
      <c r="AI388" s="29">
        <f t="shared" si="61"/>
        <v>0</v>
      </c>
    </row>
    <row r="389" spans="1:35" x14ac:dyDescent="0.25">
      <c r="A389" s="3">
        <f t="shared" si="68"/>
        <v>2023</v>
      </c>
      <c r="B389" s="11">
        <f t="shared" si="69"/>
        <v>14</v>
      </c>
      <c r="C389" s="11" t="str">
        <f>VLOOKUP($B389,'FIXTURES INPUT'!$A$4:$H$41,2,FALSE)</f>
        <v>WK14</v>
      </c>
      <c r="D389" s="13" t="str">
        <f>VLOOKUP($B389,'FIXTURES INPUT'!$A$4:$H$41,3,FALSE)</f>
        <v>Sun</v>
      </c>
      <c r="E389" s="14">
        <f>VLOOKUP($B389,'FIXTURES INPUT'!$A$4:$H$41,4,FALSE)</f>
        <v>45116</v>
      </c>
      <c r="F389" s="4" t="str">
        <f>VLOOKUP($B389,'FIXTURES INPUT'!$A$4:$H$41,6,FALSE)</f>
        <v>Hadleigh</v>
      </c>
      <c r="G389" s="13" t="str">
        <f>VLOOKUP($B389,'FIXTURES INPUT'!$A$4:$H$41,7,FALSE)</f>
        <v>Away</v>
      </c>
      <c r="H389" s="13" t="str">
        <f>VLOOKUP($B389,'FIXTURES INPUT'!$A$4:$H$41,8,FALSE)</f>
        <v>Standard</v>
      </c>
      <c r="I389" s="13">
        <f t="shared" si="62"/>
        <v>9</v>
      </c>
      <c r="J389" s="4" t="str">
        <f>VLOOKUP($I389,LISTS!$A$2:$B$39,2,FALSE)</f>
        <v>Dan Common</v>
      </c>
      <c r="K389" s="32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X389" s="13">
        <f>(IF($K389="No",0,VLOOKUP(X$3,LISTS!$M$2:$N$21,2,FALSE)*L389))*VLOOKUP($H389,LISTS!$G$2:$H$10,2,FALSE)</f>
        <v>0</v>
      </c>
      <c r="Y389" s="13">
        <f>(IF($K389="No",0,VLOOKUP(Y$3,LISTS!$M$2:$N$21,2,FALSE)*M389))*VLOOKUP($H389,LISTS!$G$2:$H$10,2,FALSE)</f>
        <v>0</v>
      </c>
      <c r="Z389" s="13">
        <f>(IF($K389="No",0,VLOOKUP(Z$3,LISTS!$M$2:$N$21,2,FALSE)*N389))*VLOOKUP($H389,LISTS!$G$2:$H$10,2,FALSE)</f>
        <v>0</v>
      </c>
      <c r="AA389" s="13">
        <f>(IF($K389="No",0,VLOOKUP(AA$3,LISTS!$M$2:$N$21,2,FALSE)*O389))*VLOOKUP($H389,LISTS!$G$2:$H$10,2,FALSE)</f>
        <v>0</v>
      </c>
      <c r="AB389" s="13">
        <f>(IF($K389="No",0,VLOOKUP(AB$3,LISTS!$M$2:$N$21,2,FALSE)*P389))*VLOOKUP($H389,LISTS!$G$2:$H$10,2,FALSE)</f>
        <v>0</v>
      </c>
      <c r="AC389" s="13">
        <f>(IF($K389="No",0,VLOOKUP(AC$3,LISTS!$M$2:$N$21,2,FALSE)*IF(Q389="YES",1,0)))*VLOOKUP($H389,LISTS!$G$2:$H$10,2,FALSE)</f>
        <v>0</v>
      </c>
      <c r="AD389" s="13">
        <f>(IF($K389="No",0,VLOOKUP(AD$3,LISTS!$M$2:$N$21,2,FALSE)*IF(R389="YES",1,0)))*VLOOKUP($H389,LISTS!$G$2:$H$10,2,FALSE)</f>
        <v>0</v>
      </c>
      <c r="AE389" s="13">
        <f>(IF($K389="No",0,VLOOKUP(AE$3,LISTS!$M$2:$N$21,2,FALSE)*IF(S389="YES",1,0)))*VLOOKUP($H389,LISTS!$G$2:$H$10,2,FALSE)</f>
        <v>0</v>
      </c>
      <c r="AF389" s="13">
        <f>(IF($K389="No",0,VLOOKUP(AF$3,LISTS!$M$2:$N$21,2,FALSE)*IF(T389="YES",1,0)))*VLOOKUP($H389,LISTS!$G$2:$H$10,2,FALSE)</f>
        <v>0</v>
      </c>
      <c r="AG389" s="13">
        <f>(IF($K389="No",0,VLOOKUP(AG$3,LISTS!$M$2:$N$21,2,FALSE)*IF(U389="YES",1,0)))*VLOOKUP($H389,LISTS!$G$2:$H$10,2,FALSE)</f>
        <v>0</v>
      </c>
      <c r="AH389" s="13">
        <f>(IF($K389="No",0,VLOOKUP(AH$3,LISTS!$M$2:$N$21,2,FALSE)*IF(V389="YES",1,0)))*VLOOKUP($H389,LISTS!$G$2:$H$10,2,FALSE)</f>
        <v>0</v>
      </c>
      <c r="AI389" s="29">
        <f t="shared" ref="AI389:AI452" si="71">IF(H389="CANCELLED","DNP",SUM(X389:AH389))</f>
        <v>0</v>
      </c>
    </row>
    <row r="390" spans="1:35" x14ac:dyDescent="0.25">
      <c r="A390" s="3">
        <f t="shared" si="68"/>
        <v>2023</v>
      </c>
      <c r="B390" s="11">
        <f t="shared" si="69"/>
        <v>14</v>
      </c>
      <c r="C390" s="11" t="str">
        <f>VLOOKUP($B390,'FIXTURES INPUT'!$A$4:$H$41,2,FALSE)</f>
        <v>WK14</v>
      </c>
      <c r="D390" s="13" t="str">
        <f>VLOOKUP($B390,'FIXTURES INPUT'!$A$4:$H$41,3,FALSE)</f>
        <v>Sun</v>
      </c>
      <c r="E390" s="14">
        <f>VLOOKUP($B390,'FIXTURES INPUT'!$A$4:$H$41,4,FALSE)</f>
        <v>45116</v>
      </c>
      <c r="F390" s="4" t="str">
        <f>VLOOKUP($B390,'FIXTURES INPUT'!$A$4:$H$41,6,FALSE)</f>
        <v>Hadleigh</v>
      </c>
      <c r="G390" s="13" t="str">
        <f>VLOOKUP($B390,'FIXTURES INPUT'!$A$4:$H$41,7,FALSE)</f>
        <v>Away</v>
      </c>
      <c r="H390" s="13" t="str">
        <f>VLOOKUP($B390,'FIXTURES INPUT'!$A$4:$H$41,8,FALSE)</f>
        <v>Standard</v>
      </c>
      <c r="I390" s="13">
        <f t="shared" si="62"/>
        <v>10</v>
      </c>
      <c r="J390" s="4" t="str">
        <f>VLOOKUP($I390,LISTS!$A$2:$B$39,2,FALSE)</f>
        <v>Chown</v>
      </c>
      <c r="K390" s="32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X390" s="13">
        <f>(IF($K390="No",0,VLOOKUP(X$3,LISTS!$M$2:$N$21,2,FALSE)*L390))*VLOOKUP($H390,LISTS!$G$2:$H$10,2,FALSE)</f>
        <v>0</v>
      </c>
      <c r="Y390" s="13">
        <f>(IF($K390="No",0,VLOOKUP(Y$3,LISTS!$M$2:$N$21,2,FALSE)*M390))*VLOOKUP($H390,LISTS!$G$2:$H$10,2,FALSE)</f>
        <v>0</v>
      </c>
      <c r="Z390" s="13">
        <f>(IF($K390="No",0,VLOOKUP(Z$3,LISTS!$M$2:$N$21,2,FALSE)*N390))*VLOOKUP($H390,LISTS!$G$2:$H$10,2,FALSE)</f>
        <v>0</v>
      </c>
      <c r="AA390" s="13">
        <f>(IF($K390="No",0,VLOOKUP(AA$3,LISTS!$M$2:$N$21,2,FALSE)*O390))*VLOOKUP($H390,LISTS!$G$2:$H$10,2,FALSE)</f>
        <v>0</v>
      </c>
      <c r="AB390" s="13">
        <f>(IF($K390="No",0,VLOOKUP(AB$3,LISTS!$M$2:$N$21,2,FALSE)*P390))*VLOOKUP($H390,LISTS!$G$2:$H$10,2,FALSE)</f>
        <v>0</v>
      </c>
      <c r="AC390" s="13">
        <f>(IF($K390="No",0,VLOOKUP(AC$3,LISTS!$M$2:$N$21,2,FALSE)*IF(Q390="YES",1,0)))*VLOOKUP($H390,LISTS!$G$2:$H$10,2,FALSE)</f>
        <v>0</v>
      </c>
      <c r="AD390" s="13">
        <f>(IF($K390="No",0,VLOOKUP(AD$3,LISTS!$M$2:$N$21,2,FALSE)*IF(R390="YES",1,0)))*VLOOKUP($H390,LISTS!$G$2:$H$10,2,FALSE)</f>
        <v>0</v>
      </c>
      <c r="AE390" s="13">
        <f>(IF($K390="No",0,VLOOKUP(AE$3,LISTS!$M$2:$N$21,2,FALSE)*IF(S390="YES",1,0)))*VLOOKUP($H390,LISTS!$G$2:$H$10,2,FALSE)</f>
        <v>0</v>
      </c>
      <c r="AF390" s="13">
        <f>(IF($K390="No",0,VLOOKUP(AF$3,LISTS!$M$2:$N$21,2,FALSE)*IF(T390="YES",1,0)))*VLOOKUP($H390,LISTS!$G$2:$H$10,2,FALSE)</f>
        <v>0</v>
      </c>
      <c r="AG390" s="13">
        <f>(IF($K390="No",0,VLOOKUP(AG$3,LISTS!$M$2:$N$21,2,FALSE)*IF(U390="YES",1,0)))*VLOOKUP($H390,LISTS!$G$2:$H$10,2,FALSE)</f>
        <v>0</v>
      </c>
      <c r="AH390" s="13">
        <f>(IF($K390="No",0,VLOOKUP(AH$3,LISTS!$M$2:$N$21,2,FALSE)*IF(V390="YES",1,0)))*VLOOKUP($H390,LISTS!$G$2:$H$10,2,FALSE)</f>
        <v>0</v>
      </c>
      <c r="AI390" s="29">
        <f t="shared" si="71"/>
        <v>0</v>
      </c>
    </row>
    <row r="391" spans="1:35" x14ac:dyDescent="0.25">
      <c r="A391" s="3">
        <f t="shared" si="68"/>
        <v>2023</v>
      </c>
      <c r="B391" s="11">
        <f t="shared" si="69"/>
        <v>14</v>
      </c>
      <c r="C391" s="11" t="str">
        <f>VLOOKUP($B391,'FIXTURES INPUT'!$A$4:$H$41,2,FALSE)</f>
        <v>WK14</v>
      </c>
      <c r="D391" s="13" t="str">
        <f>VLOOKUP($B391,'FIXTURES INPUT'!$A$4:$H$41,3,FALSE)</f>
        <v>Sun</v>
      </c>
      <c r="E391" s="14">
        <f>VLOOKUP($B391,'FIXTURES INPUT'!$A$4:$H$41,4,FALSE)</f>
        <v>45116</v>
      </c>
      <c r="F391" s="4" t="str">
        <f>VLOOKUP($B391,'FIXTURES INPUT'!$A$4:$H$41,6,FALSE)</f>
        <v>Hadleigh</v>
      </c>
      <c r="G391" s="13" t="str">
        <f>VLOOKUP($B391,'FIXTURES INPUT'!$A$4:$H$41,7,FALSE)</f>
        <v>Away</v>
      </c>
      <c r="H391" s="13" t="str">
        <f>VLOOKUP($B391,'FIXTURES INPUT'!$A$4:$H$41,8,FALSE)</f>
        <v>Standard</v>
      </c>
      <c r="I391" s="13">
        <f t="shared" si="62"/>
        <v>11</v>
      </c>
      <c r="J391" s="4" t="str">
        <f>VLOOKUP($I391,LISTS!$A$2:$B$39,2,FALSE)</f>
        <v>Minndo</v>
      </c>
      <c r="K391" s="32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X391" s="13">
        <f>(IF($K391="No",0,VLOOKUP(X$3,LISTS!$M$2:$N$21,2,FALSE)*L391))*VLOOKUP($H391,LISTS!$G$2:$H$10,2,FALSE)</f>
        <v>0</v>
      </c>
      <c r="Y391" s="13">
        <f>(IF($K391="No",0,VLOOKUP(Y$3,LISTS!$M$2:$N$21,2,FALSE)*M391))*VLOOKUP($H391,LISTS!$G$2:$H$10,2,FALSE)</f>
        <v>0</v>
      </c>
      <c r="Z391" s="13">
        <f>(IF($K391="No",0,VLOOKUP(Z$3,LISTS!$M$2:$N$21,2,FALSE)*N391))*VLOOKUP($H391,LISTS!$G$2:$H$10,2,FALSE)</f>
        <v>0</v>
      </c>
      <c r="AA391" s="13">
        <f>(IF($K391="No",0,VLOOKUP(AA$3,LISTS!$M$2:$N$21,2,FALSE)*O391))*VLOOKUP($H391,LISTS!$G$2:$H$10,2,FALSE)</f>
        <v>0</v>
      </c>
      <c r="AB391" s="13">
        <f>(IF($K391="No",0,VLOOKUP(AB$3,LISTS!$M$2:$N$21,2,FALSE)*P391))*VLOOKUP($H391,LISTS!$G$2:$H$10,2,FALSE)</f>
        <v>0</v>
      </c>
      <c r="AC391" s="13">
        <f>(IF($K391="No",0,VLOOKUP(AC$3,LISTS!$M$2:$N$21,2,FALSE)*IF(Q391="YES",1,0)))*VLOOKUP($H391,LISTS!$G$2:$H$10,2,FALSE)</f>
        <v>0</v>
      </c>
      <c r="AD391" s="13">
        <f>(IF($K391="No",0,VLOOKUP(AD$3,LISTS!$M$2:$N$21,2,FALSE)*IF(R391="YES",1,0)))*VLOOKUP($H391,LISTS!$G$2:$H$10,2,FALSE)</f>
        <v>0</v>
      </c>
      <c r="AE391" s="13">
        <f>(IF($K391="No",0,VLOOKUP(AE$3,LISTS!$M$2:$N$21,2,FALSE)*IF(S391="YES",1,0)))*VLOOKUP($H391,LISTS!$G$2:$H$10,2,FALSE)</f>
        <v>0</v>
      </c>
      <c r="AF391" s="13">
        <f>(IF($K391="No",0,VLOOKUP(AF$3,LISTS!$M$2:$N$21,2,FALSE)*IF(T391="YES",1,0)))*VLOOKUP($H391,LISTS!$G$2:$H$10,2,FALSE)</f>
        <v>0</v>
      </c>
      <c r="AG391" s="13">
        <f>(IF($K391="No",0,VLOOKUP(AG$3,LISTS!$M$2:$N$21,2,FALSE)*IF(U391="YES",1,0)))*VLOOKUP($H391,LISTS!$G$2:$H$10,2,FALSE)</f>
        <v>0</v>
      </c>
      <c r="AH391" s="13">
        <f>(IF($K391="No",0,VLOOKUP(AH$3,LISTS!$M$2:$N$21,2,FALSE)*IF(V391="YES",1,0)))*VLOOKUP($H391,LISTS!$G$2:$H$10,2,FALSE)</f>
        <v>0</v>
      </c>
      <c r="AI391" s="29">
        <f t="shared" si="71"/>
        <v>0</v>
      </c>
    </row>
    <row r="392" spans="1:35" x14ac:dyDescent="0.25">
      <c r="A392" s="3">
        <f t="shared" si="68"/>
        <v>2023</v>
      </c>
      <c r="B392" s="11">
        <f t="shared" si="69"/>
        <v>14</v>
      </c>
      <c r="C392" s="11" t="str">
        <f>VLOOKUP($B392,'FIXTURES INPUT'!$A$4:$H$41,2,FALSE)</f>
        <v>WK14</v>
      </c>
      <c r="D392" s="13" t="str">
        <f>VLOOKUP($B392,'FIXTURES INPUT'!$A$4:$H$41,3,FALSE)</f>
        <v>Sun</v>
      </c>
      <c r="E392" s="14">
        <f>VLOOKUP($B392,'FIXTURES INPUT'!$A$4:$H$41,4,FALSE)</f>
        <v>45116</v>
      </c>
      <c r="F392" s="4" t="str">
        <f>VLOOKUP($B392,'FIXTURES INPUT'!$A$4:$H$41,6,FALSE)</f>
        <v>Hadleigh</v>
      </c>
      <c r="G392" s="13" t="str">
        <f>VLOOKUP($B392,'FIXTURES INPUT'!$A$4:$H$41,7,FALSE)</f>
        <v>Away</v>
      </c>
      <c r="H392" s="13" t="str">
        <f>VLOOKUP($B392,'FIXTURES INPUT'!$A$4:$H$41,8,FALSE)</f>
        <v>Standard</v>
      </c>
      <c r="I392" s="13">
        <f t="shared" si="62"/>
        <v>12</v>
      </c>
      <c r="J392" s="4" t="str">
        <f>VLOOKUP($I392,LISTS!$A$2:$B$39,2,FALSE)</f>
        <v>Bevan Gordon</v>
      </c>
      <c r="K392" s="32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X392" s="13">
        <f>(IF($K392="No",0,VLOOKUP(X$3,LISTS!$M$2:$N$21,2,FALSE)*L392))*VLOOKUP($H392,LISTS!$G$2:$H$10,2,FALSE)</f>
        <v>0</v>
      </c>
      <c r="Y392" s="13">
        <f>(IF($K392="No",0,VLOOKUP(Y$3,LISTS!$M$2:$N$21,2,FALSE)*M392))*VLOOKUP($H392,LISTS!$G$2:$H$10,2,FALSE)</f>
        <v>0</v>
      </c>
      <c r="Z392" s="13">
        <f>(IF($K392="No",0,VLOOKUP(Z$3,LISTS!$M$2:$N$21,2,FALSE)*N392))*VLOOKUP($H392,LISTS!$G$2:$H$10,2,FALSE)</f>
        <v>0</v>
      </c>
      <c r="AA392" s="13">
        <f>(IF($K392="No",0,VLOOKUP(AA$3,LISTS!$M$2:$N$21,2,FALSE)*O392))*VLOOKUP($H392,LISTS!$G$2:$H$10,2,FALSE)</f>
        <v>0</v>
      </c>
      <c r="AB392" s="13">
        <f>(IF($K392="No",0,VLOOKUP(AB$3,LISTS!$M$2:$N$21,2,FALSE)*P392))*VLOOKUP($H392,LISTS!$G$2:$H$10,2,FALSE)</f>
        <v>0</v>
      </c>
      <c r="AC392" s="13">
        <f>(IF($K392="No",0,VLOOKUP(AC$3,LISTS!$M$2:$N$21,2,FALSE)*IF(Q392="YES",1,0)))*VLOOKUP($H392,LISTS!$G$2:$H$10,2,FALSE)</f>
        <v>0</v>
      </c>
      <c r="AD392" s="13">
        <f>(IF($K392="No",0,VLOOKUP(AD$3,LISTS!$M$2:$N$21,2,FALSE)*IF(R392="YES",1,0)))*VLOOKUP($H392,LISTS!$G$2:$H$10,2,FALSE)</f>
        <v>0</v>
      </c>
      <c r="AE392" s="13">
        <f>(IF($K392="No",0,VLOOKUP(AE$3,LISTS!$M$2:$N$21,2,FALSE)*IF(S392="YES",1,0)))*VLOOKUP($H392,LISTS!$G$2:$H$10,2,FALSE)</f>
        <v>0</v>
      </c>
      <c r="AF392" s="13">
        <f>(IF($K392="No",0,VLOOKUP(AF$3,LISTS!$M$2:$N$21,2,FALSE)*IF(T392="YES",1,0)))*VLOOKUP($H392,LISTS!$G$2:$H$10,2,FALSE)</f>
        <v>0</v>
      </c>
      <c r="AG392" s="13">
        <f>(IF($K392="No",0,VLOOKUP(AG$3,LISTS!$M$2:$N$21,2,FALSE)*IF(U392="YES",1,0)))*VLOOKUP($H392,LISTS!$G$2:$H$10,2,FALSE)</f>
        <v>0</v>
      </c>
      <c r="AH392" s="13">
        <f>(IF($K392="No",0,VLOOKUP(AH$3,LISTS!$M$2:$N$21,2,FALSE)*IF(V392="YES",1,0)))*VLOOKUP($H392,LISTS!$G$2:$H$10,2,FALSE)</f>
        <v>0</v>
      </c>
      <c r="AI392" s="29">
        <f t="shared" si="71"/>
        <v>0</v>
      </c>
    </row>
    <row r="393" spans="1:35" x14ac:dyDescent="0.25">
      <c r="A393" s="3">
        <f t="shared" si="68"/>
        <v>2023</v>
      </c>
      <c r="B393" s="11">
        <f t="shared" si="69"/>
        <v>14</v>
      </c>
      <c r="C393" s="11" t="str">
        <f>VLOOKUP($B393,'FIXTURES INPUT'!$A$4:$H$41,2,FALSE)</f>
        <v>WK14</v>
      </c>
      <c r="D393" s="13" t="str">
        <f>VLOOKUP($B393,'FIXTURES INPUT'!$A$4:$H$41,3,FALSE)</f>
        <v>Sun</v>
      </c>
      <c r="E393" s="14">
        <f>VLOOKUP($B393,'FIXTURES INPUT'!$A$4:$H$41,4,FALSE)</f>
        <v>45116</v>
      </c>
      <c r="F393" s="4" t="str">
        <f>VLOOKUP($B393,'FIXTURES INPUT'!$A$4:$H$41,6,FALSE)</f>
        <v>Hadleigh</v>
      </c>
      <c r="G393" s="13" t="str">
        <f>VLOOKUP($B393,'FIXTURES INPUT'!$A$4:$H$41,7,FALSE)</f>
        <v>Away</v>
      </c>
      <c r="H393" s="13" t="str">
        <f>VLOOKUP($B393,'FIXTURES INPUT'!$A$4:$H$41,8,FALSE)</f>
        <v>Standard</v>
      </c>
      <c r="I393" s="13">
        <f t="shared" si="62"/>
        <v>13</v>
      </c>
      <c r="J393" s="4" t="str">
        <f>VLOOKUP($I393,LISTS!$A$2:$B$39,2,FALSE)</f>
        <v>Harry Armour</v>
      </c>
      <c r="K393" s="32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X393" s="13">
        <f>(IF($K393="No",0,VLOOKUP(X$3,LISTS!$M$2:$N$21,2,FALSE)*L393))*VLOOKUP($H393,LISTS!$G$2:$H$10,2,FALSE)</f>
        <v>0</v>
      </c>
      <c r="Y393" s="13">
        <f>(IF($K393="No",0,VLOOKUP(Y$3,LISTS!$M$2:$N$21,2,FALSE)*M393))*VLOOKUP($H393,LISTS!$G$2:$H$10,2,FALSE)</f>
        <v>0</v>
      </c>
      <c r="Z393" s="13">
        <f>(IF($K393="No",0,VLOOKUP(Z$3,LISTS!$M$2:$N$21,2,FALSE)*N393))*VLOOKUP($H393,LISTS!$G$2:$H$10,2,FALSE)</f>
        <v>0</v>
      </c>
      <c r="AA393" s="13">
        <f>(IF($K393="No",0,VLOOKUP(AA$3,LISTS!$M$2:$N$21,2,FALSE)*O393))*VLOOKUP($H393,LISTS!$G$2:$H$10,2,FALSE)</f>
        <v>0</v>
      </c>
      <c r="AB393" s="13">
        <f>(IF($K393="No",0,VLOOKUP(AB$3,LISTS!$M$2:$N$21,2,FALSE)*P393))*VLOOKUP($H393,LISTS!$G$2:$H$10,2,FALSE)</f>
        <v>0</v>
      </c>
      <c r="AC393" s="13">
        <f>(IF($K393="No",0,VLOOKUP(AC$3,LISTS!$M$2:$N$21,2,FALSE)*IF(Q393="YES",1,0)))*VLOOKUP($H393,LISTS!$G$2:$H$10,2,FALSE)</f>
        <v>0</v>
      </c>
      <c r="AD393" s="13">
        <f>(IF($K393="No",0,VLOOKUP(AD$3,LISTS!$M$2:$N$21,2,FALSE)*IF(R393="YES",1,0)))*VLOOKUP($H393,LISTS!$G$2:$H$10,2,FALSE)</f>
        <v>0</v>
      </c>
      <c r="AE393" s="13">
        <f>(IF($K393="No",0,VLOOKUP(AE$3,LISTS!$M$2:$N$21,2,FALSE)*IF(S393="YES",1,0)))*VLOOKUP($H393,LISTS!$G$2:$H$10,2,FALSE)</f>
        <v>0</v>
      </c>
      <c r="AF393" s="13">
        <f>(IF($K393="No",0,VLOOKUP(AF$3,LISTS!$M$2:$N$21,2,FALSE)*IF(T393="YES",1,0)))*VLOOKUP($H393,LISTS!$G$2:$H$10,2,FALSE)</f>
        <v>0</v>
      </c>
      <c r="AG393" s="13">
        <f>(IF($K393="No",0,VLOOKUP(AG$3,LISTS!$M$2:$N$21,2,FALSE)*IF(U393="YES",1,0)))*VLOOKUP($H393,LISTS!$G$2:$H$10,2,FALSE)</f>
        <v>0</v>
      </c>
      <c r="AH393" s="13">
        <f>(IF($K393="No",0,VLOOKUP(AH$3,LISTS!$M$2:$N$21,2,FALSE)*IF(V393="YES",1,0)))*VLOOKUP($H393,LISTS!$G$2:$H$10,2,FALSE)</f>
        <v>0</v>
      </c>
      <c r="AI393" s="29">
        <f t="shared" si="71"/>
        <v>0</v>
      </c>
    </row>
    <row r="394" spans="1:35" x14ac:dyDescent="0.25">
      <c r="A394" s="3">
        <f t="shared" si="68"/>
        <v>2023</v>
      </c>
      <c r="B394" s="11">
        <f t="shared" si="69"/>
        <v>14</v>
      </c>
      <c r="C394" s="11" t="str">
        <f>VLOOKUP($B394,'FIXTURES INPUT'!$A$4:$H$41,2,FALSE)</f>
        <v>WK14</v>
      </c>
      <c r="D394" s="13" t="str">
        <f>VLOOKUP($B394,'FIXTURES INPUT'!$A$4:$H$41,3,FALSE)</f>
        <v>Sun</v>
      </c>
      <c r="E394" s="14">
        <f>VLOOKUP($B394,'FIXTURES INPUT'!$A$4:$H$41,4,FALSE)</f>
        <v>45116</v>
      </c>
      <c r="F394" s="4" t="str">
        <f>VLOOKUP($B394,'FIXTURES INPUT'!$A$4:$H$41,6,FALSE)</f>
        <v>Hadleigh</v>
      </c>
      <c r="G394" s="13" t="str">
        <f>VLOOKUP($B394,'FIXTURES INPUT'!$A$4:$H$41,7,FALSE)</f>
        <v>Away</v>
      </c>
      <c r="H394" s="13" t="str">
        <f>VLOOKUP($B394,'FIXTURES INPUT'!$A$4:$H$41,8,FALSE)</f>
        <v>Standard</v>
      </c>
      <c r="I394" s="13">
        <f t="shared" ref="I394:I457" si="72">I393+1</f>
        <v>14</v>
      </c>
      <c r="J394" s="4" t="str">
        <f>VLOOKUP($I394,LISTS!$A$2:$B$39,2,FALSE)</f>
        <v>KP</v>
      </c>
      <c r="K394" s="32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X394" s="13">
        <f>(IF($K394="No",0,VLOOKUP(X$3,LISTS!$M$2:$N$21,2,FALSE)*L394))*VLOOKUP($H394,LISTS!$G$2:$H$10,2,FALSE)</f>
        <v>0</v>
      </c>
      <c r="Y394" s="13">
        <f>(IF($K394="No",0,VLOOKUP(Y$3,LISTS!$M$2:$N$21,2,FALSE)*M394))*VLOOKUP($H394,LISTS!$G$2:$H$10,2,FALSE)</f>
        <v>0</v>
      </c>
      <c r="Z394" s="13">
        <f>(IF($K394="No",0,VLOOKUP(Z$3,LISTS!$M$2:$N$21,2,FALSE)*N394))*VLOOKUP($H394,LISTS!$G$2:$H$10,2,FALSE)</f>
        <v>0</v>
      </c>
      <c r="AA394" s="13">
        <f>(IF($K394="No",0,VLOOKUP(AA$3,LISTS!$M$2:$N$21,2,FALSE)*O394))*VLOOKUP($H394,LISTS!$G$2:$H$10,2,FALSE)</f>
        <v>0</v>
      </c>
      <c r="AB394" s="13">
        <f>(IF($K394="No",0,VLOOKUP(AB$3,LISTS!$M$2:$N$21,2,FALSE)*P394))*VLOOKUP($H394,LISTS!$G$2:$H$10,2,FALSE)</f>
        <v>0</v>
      </c>
      <c r="AC394" s="13">
        <f>(IF($K394="No",0,VLOOKUP(AC$3,LISTS!$M$2:$N$21,2,FALSE)*IF(Q394="YES",1,0)))*VLOOKUP($H394,LISTS!$G$2:$H$10,2,FALSE)</f>
        <v>0</v>
      </c>
      <c r="AD394" s="13">
        <f>(IF($K394="No",0,VLOOKUP(AD$3,LISTS!$M$2:$N$21,2,FALSE)*IF(R394="YES",1,0)))*VLOOKUP($H394,LISTS!$G$2:$H$10,2,FALSE)</f>
        <v>0</v>
      </c>
      <c r="AE394" s="13">
        <f>(IF($K394="No",0,VLOOKUP(AE$3,LISTS!$M$2:$N$21,2,FALSE)*IF(S394="YES",1,0)))*VLOOKUP($H394,LISTS!$G$2:$H$10,2,FALSE)</f>
        <v>0</v>
      </c>
      <c r="AF394" s="13">
        <f>(IF($K394="No",0,VLOOKUP(AF$3,LISTS!$M$2:$N$21,2,FALSE)*IF(T394="YES",1,0)))*VLOOKUP($H394,LISTS!$G$2:$H$10,2,FALSE)</f>
        <v>0</v>
      </c>
      <c r="AG394" s="13">
        <f>(IF($K394="No",0,VLOOKUP(AG$3,LISTS!$M$2:$N$21,2,FALSE)*IF(U394="YES",1,0)))*VLOOKUP($H394,LISTS!$G$2:$H$10,2,FALSE)</f>
        <v>0</v>
      </c>
      <c r="AH394" s="13">
        <f>(IF($K394="No",0,VLOOKUP(AH$3,LISTS!$M$2:$N$21,2,FALSE)*IF(V394="YES",1,0)))*VLOOKUP($H394,LISTS!$G$2:$H$10,2,FALSE)</f>
        <v>0</v>
      </c>
      <c r="AI394" s="29">
        <f t="shared" si="71"/>
        <v>0</v>
      </c>
    </row>
    <row r="395" spans="1:35" x14ac:dyDescent="0.25">
      <c r="A395" s="3">
        <f t="shared" si="68"/>
        <v>2023</v>
      </c>
      <c r="B395" s="11">
        <f t="shared" si="69"/>
        <v>14</v>
      </c>
      <c r="C395" s="11" t="str">
        <f>VLOOKUP($B395,'FIXTURES INPUT'!$A$4:$H$41,2,FALSE)</f>
        <v>WK14</v>
      </c>
      <c r="D395" s="13" t="str">
        <f>VLOOKUP($B395,'FIXTURES INPUT'!$A$4:$H$41,3,FALSE)</f>
        <v>Sun</v>
      </c>
      <c r="E395" s="14">
        <f>VLOOKUP($B395,'FIXTURES INPUT'!$A$4:$H$41,4,FALSE)</f>
        <v>45116</v>
      </c>
      <c r="F395" s="4" t="str">
        <f>VLOOKUP($B395,'FIXTURES INPUT'!$A$4:$H$41,6,FALSE)</f>
        <v>Hadleigh</v>
      </c>
      <c r="G395" s="13" t="str">
        <f>VLOOKUP($B395,'FIXTURES INPUT'!$A$4:$H$41,7,FALSE)</f>
        <v>Away</v>
      </c>
      <c r="H395" s="13" t="str">
        <f>VLOOKUP($B395,'FIXTURES INPUT'!$A$4:$H$41,8,FALSE)</f>
        <v>Standard</v>
      </c>
      <c r="I395" s="13">
        <f t="shared" si="72"/>
        <v>15</v>
      </c>
      <c r="J395" s="4" t="str">
        <f>VLOOKUP($I395,LISTS!$A$2:$B$39,2,FALSE)</f>
        <v>Will Stacey</v>
      </c>
      <c r="K395" s="32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X395" s="13">
        <f>(IF($K395="No",0,VLOOKUP(X$3,LISTS!$M$2:$N$21,2,FALSE)*L395))*VLOOKUP($H395,LISTS!$G$2:$H$10,2,FALSE)</f>
        <v>0</v>
      </c>
      <c r="Y395" s="13">
        <f>(IF($K395="No",0,VLOOKUP(Y$3,LISTS!$M$2:$N$21,2,FALSE)*M395))*VLOOKUP($H395,LISTS!$G$2:$H$10,2,FALSE)</f>
        <v>0</v>
      </c>
      <c r="Z395" s="13">
        <f>(IF($K395="No",0,VLOOKUP(Z$3,LISTS!$M$2:$N$21,2,FALSE)*N395))*VLOOKUP($H395,LISTS!$G$2:$H$10,2,FALSE)</f>
        <v>0</v>
      </c>
      <c r="AA395" s="13">
        <f>(IF($K395="No",0,VLOOKUP(AA$3,LISTS!$M$2:$N$21,2,FALSE)*O395))*VLOOKUP($H395,LISTS!$G$2:$H$10,2,FALSE)</f>
        <v>0</v>
      </c>
      <c r="AB395" s="13">
        <f>(IF($K395="No",0,VLOOKUP(AB$3,LISTS!$M$2:$N$21,2,FALSE)*P395))*VLOOKUP($H395,LISTS!$G$2:$H$10,2,FALSE)</f>
        <v>0</v>
      </c>
      <c r="AC395" s="13">
        <f>(IF($K395="No",0,VLOOKUP(AC$3,LISTS!$M$2:$N$21,2,FALSE)*IF(Q395="YES",1,0)))*VLOOKUP($H395,LISTS!$G$2:$H$10,2,FALSE)</f>
        <v>0</v>
      </c>
      <c r="AD395" s="13">
        <f>(IF($K395="No",0,VLOOKUP(AD$3,LISTS!$M$2:$N$21,2,FALSE)*IF(R395="YES",1,0)))*VLOOKUP($H395,LISTS!$G$2:$H$10,2,FALSE)</f>
        <v>0</v>
      </c>
      <c r="AE395" s="13">
        <f>(IF($K395="No",0,VLOOKUP(AE$3,LISTS!$M$2:$N$21,2,FALSE)*IF(S395="YES",1,0)))*VLOOKUP($H395,LISTS!$G$2:$H$10,2,FALSE)</f>
        <v>0</v>
      </c>
      <c r="AF395" s="13">
        <f>(IF($K395="No",0,VLOOKUP(AF$3,LISTS!$M$2:$N$21,2,FALSE)*IF(T395="YES",1,0)))*VLOOKUP($H395,LISTS!$G$2:$H$10,2,FALSE)</f>
        <v>0</v>
      </c>
      <c r="AG395" s="13">
        <f>(IF($K395="No",0,VLOOKUP(AG$3,LISTS!$M$2:$N$21,2,FALSE)*IF(U395="YES",1,0)))*VLOOKUP($H395,LISTS!$G$2:$H$10,2,FALSE)</f>
        <v>0</v>
      </c>
      <c r="AH395" s="13">
        <f>(IF($K395="No",0,VLOOKUP(AH$3,LISTS!$M$2:$N$21,2,FALSE)*IF(V395="YES",1,0)))*VLOOKUP($H395,LISTS!$G$2:$H$10,2,FALSE)</f>
        <v>0</v>
      </c>
      <c r="AI395" s="29">
        <f t="shared" si="71"/>
        <v>0</v>
      </c>
    </row>
    <row r="396" spans="1:35" x14ac:dyDescent="0.25">
      <c r="A396" s="3">
        <f t="shared" si="68"/>
        <v>2023</v>
      </c>
      <c r="B396" s="11">
        <f t="shared" si="69"/>
        <v>14</v>
      </c>
      <c r="C396" s="11" t="str">
        <f>VLOOKUP($B396,'FIXTURES INPUT'!$A$4:$H$41,2,FALSE)</f>
        <v>WK14</v>
      </c>
      <c r="D396" s="13" t="str">
        <f>VLOOKUP($B396,'FIXTURES INPUT'!$A$4:$H$41,3,FALSE)</f>
        <v>Sun</v>
      </c>
      <c r="E396" s="14">
        <f>VLOOKUP($B396,'FIXTURES INPUT'!$A$4:$H$41,4,FALSE)</f>
        <v>45116</v>
      </c>
      <c r="F396" s="4" t="str">
        <f>VLOOKUP($B396,'FIXTURES INPUT'!$A$4:$H$41,6,FALSE)</f>
        <v>Hadleigh</v>
      </c>
      <c r="G396" s="13" t="str">
        <f>VLOOKUP($B396,'FIXTURES INPUT'!$A$4:$H$41,7,FALSE)</f>
        <v>Away</v>
      </c>
      <c r="H396" s="13" t="str">
        <f>VLOOKUP($B396,'FIXTURES INPUT'!$A$4:$H$41,8,FALSE)</f>
        <v>Standard</v>
      </c>
      <c r="I396" s="13">
        <f t="shared" si="72"/>
        <v>16</v>
      </c>
      <c r="J396" s="4" t="str">
        <f>VLOOKUP($I396,LISTS!$A$2:$B$39,2,FALSE)</f>
        <v>Barry</v>
      </c>
      <c r="K396" s="32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X396" s="13">
        <f>(IF($K396="No",0,VLOOKUP(X$3,LISTS!$M$2:$N$21,2,FALSE)*L396))*VLOOKUP($H396,LISTS!$G$2:$H$10,2,FALSE)</f>
        <v>0</v>
      </c>
      <c r="Y396" s="13">
        <f>(IF($K396="No",0,VLOOKUP(Y$3,LISTS!$M$2:$N$21,2,FALSE)*M396))*VLOOKUP($H396,LISTS!$G$2:$H$10,2,FALSE)</f>
        <v>0</v>
      </c>
      <c r="Z396" s="13">
        <f>(IF($K396="No",0,VLOOKUP(Z$3,LISTS!$M$2:$N$21,2,FALSE)*N396))*VLOOKUP($H396,LISTS!$G$2:$H$10,2,FALSE)</f>
        <v>0</v>
      </c>
      <c r="AA396" s="13">
        <f>(IF($K396="No",0,VLOOKUP(AA$3,LISTS!$M$2:$N$21,2,FALSE)*O396))*VLOOKUP($H396,LISTS!$G$2:$H$10,2,FALSE)</f>
        <v>0</v>
      </c>
      <c r="AB396" s="13">
        <f>(IF($K396="No",0,VLOOKUP(AB$3,LISTS!$M$2:$N$21,2,FALSE)*P396))*VLOOKUP($H396,LISTS!$G$2:$H$10,2,FALSE)</f>
        <v>0</v>
      </c>
      <c r="AC396" s="13">
        <f>(IF($K396="No",0,VLOOKUP(AC$3,LISTS!$M$2:$N$21,2,FALSE)*IF(Q396="YES",1,0)))*VLOOKUP($H396,LISTS!$G$2:$H$10,2,FALSE)</f>
        <v>0</v>
      </c>
      <c r="AD396" s="13">
        <f>(IF($K396="No",0,VLOOKUP(AD$3,LISTS!$M$2:$N$21,2,FALSE)*IF(R396="YES",1,0)))*VLOOKUP($H396,LISTS!$G$2:$H$10,2,FALSE)</f>
        <v>0</v>
      </c>
      <c r="AE396" s="13">
        <f>(IF($K396="No",0,VLOOKUP(AE$3,LISTS!$M$2:$N$21,2,FALSE)*IF(S396="YES",1,0)))*VLOOKUP($H396,LISTS!$G$2:$H$10,2,FALSE)</f>
        <v>0</v>
      </c>
      <c r="AF396" s="13">
        <f>(IF($K396="No",0,VLOOKUP(AF$3,LISTS!$M$2:$N$21,2,FALSE)*IF(T396="YES",1,0)))*VLOOKUP($H396,LISTS!$G$2:$H$10,2,FALSE)</f>
        <v>0</v>
      </c>
      <c r="AG396" s="13">
        <f>(IF($K396="No",0,VLOOKUP(AG$3,LISTS!$M$2:$N$21,2,FALSE)*IF(U396="YES",1,0)))*VLOOKUP($H396,LISTS!$G$2:$H$10,2,FALSE)</f>
        <v>0</v>
      </c>
      <c r="AH396" s="13">
        <f>(IF($K396="No",0,VLOOKUP(AH$3,LISTS!$M$2:$N$21,2,FALSE)*IF(V396="YES",1,0)))*VLOOKUP($H396,LISTS!$G$2:$H$10,2,FALSE)</f>
        <v>0</v>
      </c>
      <c r="AI396" s="29">
        <f t="shared" si="71"/>
        <v>0</v>
      </c>
    </row>
    <row r="397" spans="1:35" x14ac:dyDescent="0.25">
      <c r="A397" s="3">
        <f t="shared" si="68"/>
        <v>2023</v>
      </c>
      <c r="B397" s="11">
        <f t="shared" si="69"/>
        <v>14</v>
      </c>
      <c r="C397" s="11" t="str">
        <f>VLOOKUP($B397,'FIXTURES INPUT'!$A$4:$H$41,2,FALSE)</f>
        <v>WK14</v>
      </c>
      <c r="D397" s="13" t="str">
        <f>VLOOKUP($B397,'FIXTURES INPUT'!$A$4:$H$41,3,FALSE)</f>
        <v>Sun</v>
      </c>
      <c r="E397" s="14">
        <f>VLOOKUP($B397,'FIXTURES INPUT'!$A$4:$H$41,4,FALSE)</f>
        <v>45116</v>
      </c>
      <c r="F397" s="4" t="str">
        <f>VLOOKUP($B397,'FIXTURES INPUT'!$A$4:$H$41,6,FALSE)</f>
        <v>Hadleigh</v>
      </c>
      <c r="G397" s="13" t="str">
        <f>VLOOKUP($B397,'FIXTURES INPUT'!$A$4:$H$41,7,FALSE)</f>
        <v>Away</v>
      </c>
      <c r="H397" s="13" t="str">
        <f>VLOOKUP($B397,'FIXTURES INPUT'!$A$4:$H$41,8,FALSE)</f>
        <v>Standard</v>
      </c>
      <c r="I397" s="13">
        <f t="shared" si="72"/>
        <v>17</v>
      </c>
      <c r="J397" s="4" t="str">
        <f>VLOOKUP($I397,LISTS!$A$2:$B$39,2,FALSE)</f>
        <v>Rob Sherriff</v>
      </c>
      <c r="K397" s="32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X397" s="13">
        <f>(IF($K397="No",0,VLOOKUP(X$3,LISTS!$M$2:$N$21,2,FALSE)*L397))*VLOOKUP($H397,LISTS!$G$2:$H$10,2,FALSE)</f>
        <v>0</v>
      </c>
      <c r="Y397" s="13">
        <f>(IF($K397="No",0,VLOOKUP(Y$3,LISTS!$M$2:$N$21,2,FALSE)*M397))*VLOOKUP($H397,LISTS!$G$2:$H$10,2,FALSE)</f>
        <v>0</v>
      </c>
      <c r="Z397" s="13">
        <f>(IF($K397="No",0,VLOOKUP(Z$3,LISTS!$M$2:$N$21,2,FALSE)*N397))*VLOOKUP($H397,LISTS!$G$2:$H$10,2,FALSE)</f>
        <v>0</v>
      </c>
      <c r="AA397" s="13">
        <f>(IF($K397="No",0,VLOOKUP(AA$3,LISTS!$M$2:$N$21,2,FALSE)*O397))*VLOOKUP($H397,LISTS!$G$2:$H$10,2,FALSE)</f>
        <v>0</v>
      </c>
      <c r="AB397" s="13">
        <f>(IF($K397="No",0,VLOOKUP(AB$3,LISTS!$M$2:$N$21,2,FALSE)*P397))*VLOOKUP($H397,LISTS!$G$2:$H$10,2,FALSE)</f>
        <v>0</v>
      </c>
      <c r="AC397" s="13">
        <f>(IF($K397="No",0,VLOOKUP(AC$3,LISTS!$M$2:$N$21,2,FALSE)*IF(Q397="YES",1,0)))*VLOOKUP($H397,LISTS!$G$2:$H$10,2,FALSE)</f>
        <v>0</v>
      </c>
      <c r="AD397" s="13">
        <f>(IF($K397="No",0,VLOOKUP(AD$3,LISTS!$M$2:$N$21,2,FALSE)*IF(R397="YES",1,0)))*VLOOKUP($H397,LISTS!$G$2:$H$10,2,FALSE)</f>
        <v>0</v>
      </c>
      <c r="AE397" s="13">
        <f>(IF($K397="No",0,VLOOKUP(AE$3,LISTS!$M$2:$N$21,2,FALSE)*IF(S397="YES",1,0)))*VLOOKUP($H397,LISTS!$G$2:$H$10,2,FALSE)</f>
        <v>0</v>
      </c>
      <c r="AF397" s="13">
        <f>(IF($K397="No",0,VLOOKUP(AF$3,LISTS!$M$2:$N$21,2,FALSE)*IF(T397="YES",1,0)))*VLOOKUP($H397,LISTS!$G$2:$H$10,2,FALSE)</f>
        <v>0</v>
      </c>
      <c r="AG397" s="13">
        <f>(IF($K397="No",0,VLOOKUP(AG$3,LISTS!$M$2:$N$21,2,FALSE)*IF(U397="YES",1,0)))*VLOOKUP($H397,LISTS!$G$2:$H$10,2,FALSE)</f>
        <v>0</v>
      </c>
      <c r="AH397" s="13">
        <f>(IF($K397="No",0,VLOOKUP(AH$3,LISTS!$M$2:$N$21,2,FALSE)*IF(V397="YES",1,0)))*VLOOKUP($H397,LISTS!$G$2:$H$10,2,FALSE)</f>
        <v>0</v>
      </c>
      <c r="AI397" s="29">
        <f t="shared" si="71"/>
        <v>0</v>
      </c>
    </row>
    <row r="398" spans="1:35" x14ac:dyDescent="0.25">
      <c r="A398" s="3">
        <f t="shared" si="68"/>
        <v>2023</v>
      </c>
      <c r="B398" s="11">
        <f t="shared" si="69"/>
        <v>14</v>
      </c>
      <c r="C398" s="11" t="str">
        <f>VLOOKUP($B398,'FIXTURES INPUT'!$A$4:$H$41,2,FALSE)</f>
        <v>WK14</v>
      </c>
      <c r="D398" s="13" t="str">
        <f>VLOOKUP($B398,'FIXTURES INPUT'!$A$4:$H$41,3,FALSE)</f>
        <v>Sun</v>
      </c>
      <c r="E398" s="14">
        <f>VLOOKUP($B398,'FIXTURES INPUT'!$A$4:$H$41,4,FALSE)</f>
        <v>45116</v>
      </c>
      <c r="F398" s="4" t="str">
        <f>VLOOKUP($B398,'FIXTURES INPUT'!$A$4:$H$41,6,FALSE)</f>
        <v>Hadleigh</v>
      </c>
      <c r="G398" s="13" t="str">
        <f>VLOOKUP($B398,'FIXTURES INPUT'!$A$4:$H$41,7,FALSE)</f>
        <v>Away</v>
      </c>
      <c r="H398" s="13" t="str">
        <f>VLOOKUP($B398,'FIXTURES INPUT'!$A$4:$H$41,8,FALSE)</f>
        <v>Standard</v>
      </c>
      <c r="I398" s="13">
        <f t="shared" si="72"/>
        <v>18</v>
      </c>
      <c r="J398" s="4" t="str">
        <f>VLOOKUP($I398,LISTS!$A$2:$B$39,2,FALSE)</f>
        <v>Gary Chenery</v>
      </c>
      <c r="K398" s="32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X398" s="13">
        <f>(IF($K398="No",0,VLOOKUP(X$3,LISTS!$M$2:$N$21,2,FALSE)*L398))*VLOOKUP($H398,LISTS!$G$2:$H$10,2,FALSE)</f>
        <v>0</v>
      </c>
      <c r="Y398" s="13">
        <f>(IF($K398="No",0,VLOOKUP(Y$3,LISTS!$M$2:$N$21,2,FALSE)*M398))*VLOOKUP($H398,LISTS!$G$2:$H$10,2,FALSE)</f>
        <v>0</v>
      </c>
      <c r="Z398" s="13">
        <f>(IF($K398="No",0,VLOOKUP(Z$3,LISTS!$M$2:$N$21,2,FALSE)*N398))*VLOOKUP($H398,LISTS!$G$2:$H$10,2,FALSE)</f>
        <v>0</v>
      </c>
      <c r="AA398" s="13">
        <f>(IF($K398="No",0,VLOOKUP(AA$3,LISTS!$M$2:$N$21,2,FALSE)*O398))*VLOOKUP($H398,LISTS!$G$2:$H$10,2,FALSE)</f>
        <v>0</v>
      </c>
      <c r="AB398" s="13">
        <f>(IF($K398="No",0,VLOOKUP(AB$3,LISTS!$M$2:$N$21,2,FALSE)*P398))*VLOOKUP($H398,LISTS!$G$2:$H$10,2,FALSE)</f>
        <v>0</v>
      </c>
      <c r="AC398" s="13">
        <f>(IF($K398="No",0,VLOOKUP(AC$3,LISTS!$M$2:$N$21,2,FALSE)*IF(Q398="YES",1,0)))*VLOOKUP($H398,LISTS!$G$2:$H$10,2,FALSE)</f>
        <v>0</v>
      </c>
      <c r="AD398" s="13">
        <f>(IF($K398="No",0,VLOOKUP(AD$3,LISTS!$M$2:$N$21,2,FALSE)*IF(R398="YES",1,0)))*VLOOKUP($H398,LISTS!$G$2:$H$10,2,FALSE)</f>
        <v>0</v>
      </c>
      <c r="AE398" s="13">
        <f>(IF($K398="No",0,VLOOKUP(AE$3,LISTS!$M$2:$N$21,2,FALSE)*IF(S398="YES",1,0)))*VLOOKUP($H398,LISTS!$G$2:$H$10,2,FALSE)</f>
        <v>0</v>
      </c>
      <c r="AF398" s="13">
        <f>(IF($K398="No",0,VLOOKUP(AF$3,LISTS!$M$2:$N$21,2,FALSE)*IF(T398="YES",1,0)))*VLOOKUP($H398,LISTS!$G$2:$H$10,2,FALSE)</f>
        <v>0</v>
      </c>
      <c r="AG398" s="13">
        <f>(IF($K398="No",0,VLOOKUP(AG$3,LISTS!$M$2:$N$21,2,FALSE)*IF(U398="YES",1,0)))*VLOOKUP($H398,LISTS!$G$2:$H$10,2,FALSE)</f>
        <v>0</v>
      </c>
      <c r="AH398" s="13">
        <f>(IF($K398="No",0,VLOOKUP(AH$3,LISTS!$M$2:$N$21,2,FALSE)*IF(V398="YES",1,0)))*VLOOKUP($H398,LISTS!$G$2:$H$10,2,FALSE)</f>
        <v>0</v>
      </c>
      <c r="AI398" s="29">
        <f t="shared" si="71"/>
        <v>0</v>
      </c>
    </row>
    <row r="399" spans="1:35" x14ac:dyDescent="0.25">
      <c r="A399" s="3">
        <f t="shared" si="68"/>
        <v>2023</v>
      </c>
      <c r="B399" s="11">
        <f t="shared" si="69"/>
        <v>14</v>
      </c>
      <c r="C399" s="11" t="str">
        <f>VLOOKUP($B399,'FIXTURES INPUT'!$A$4:$H$41,2,FALSE)</f>
        <v>WK14</v>
      </c>
      <c r="D399" s="13" t="str">
        <f>VLOOKUP($B399,'FIXTURES INPUT'!$A$4:$H$41,3,FALSE)</f>
        <v>Sun</v>
      </c>
      <c r="E399" s="14">
        <f>VLOOKUP($B399,'FIXTURES INPUT'!$A$4:$H$41,4,FALSE)</f>
        <v>45116</v>
      </c>
      <c r="F399" s="4" t="str">
        <f>VLOOKUP($B399,'FIXTURES INPUT'!$A$4:$H$41,6,FALSE)</f>
        <v>Hadleigh</v>
      </c>
      <c r="G399" s="13" t="str">
        <f>VLOOKUP($B399,'FIXTURES INPUT'!$A$4:$H$41,7,FALSE)</f>
        <v>Away</v>
      </c>
      <c r="H399" s="13" t="str">
        <f>VLOOKUP($B399,'FIXTURES INPUT'!$A$4:$H$41,8,FALSE)</f>
        <v>Standard</v>
      </c>
      <c r="I399" s="13">
        <f t="shared" si="72"/>
        <v>19</v>
      </c>
      <c r="J399" s="4" t="str">
        <f>VLOOKUP($I399,LISTS!$A$2:$B$39,2,FALSE)</f>
        <v>Jack Cousins</v>
      </c>
      <c r="K399" s="32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X399" s="13">
        <f>(IF($K399="No",0,VLOOKUP(X$3,LISTS!$M$2:$N$21,2,FALSE)*L399))*VLOOKUP($H399,LISTS!$G$2:$H$10,2,FALSE)</f>
        <v>0</v>
      </c>
      <c r="Y399" s="13">
        <f>(IF($K399="No",0,VLOOKUP(Y$3,LISTS!$M$2:$N$21,2,FALSE)*M399))*VLOOKUP($H399,LISTS!$G$2:$H$10,2,FALSE)</f>
        <v>0</v>
      </c>
      <c r="Z399" s="13">
        <f>(IF($K399="No",0,VLOOKUP(Z$3,LISTS!$M$2:$N$21,2,FALSE)*N399))*VLOOKUP($H399,LISTS!$G$2:$H$10,2,FALSE)</f>
        <v>0</v>
      </c>
      <c r="AA399" s="13">
        <f>(IF($K399="No",0,VLOOKUP(AA$3,LISTS!$M$2:$N$21,2,FALSE)*O399))*VLOOKUP($H399,LISTS!$G$2:$H$10,2,FALSE)</f>
        <v>0</v>
      </c>
      <c r="AB399" s="13">
        <f>(IF($K399="No",0,VLOOKUP(AB$3,LISTS!$M$2:$N$21,2,FALSE)*P399))*VLOOKUP($H399,LISTS!$G$2:$H$10,2,FALSE)</f>
        <v>0</v>
      </c>
      <c r="AC399" s="13">
        <f>(IF($K399="No",0,VLOOKUP(AC$3,LISTS!$M$2:$N$21,2,FALSE)*IF(Q399="YES",1,0)))*VLOOKUP($H399,LISTS!$G$2:$H$10,2,FALSE)</f>
        <v>0</v>
      </c>
      <c r="AD399" s="13">
        <f>(IF($K399="No",0,VLOOKUP(AD$3,LISTS!$M$2:$N$21,2,FALSE)*IF(R399="YES",1,0)))*VLOOKUP($H399,LISTS!$G$2:$H$10,2,FALSE)</f>
        <v>0</v>
      </c>
      <c r="AE399" s="13">
        <f>(IF($K399="No",0,VLOOKUP(AE$3,LISTS!$M$2:$N$21,2,FALSE)*IF(S399="YES",1,0)))*VLOOKUP($H399,LISTS!$G$2:$H$10,2,FALSE)</f>
        <v>0</v>
      </c>
      <c r="AF399" s="13">
        <f>(IF($K399="No",0,VLOOKUP(AF$3,LISTS!$M$2:$N$21,2,FALSE)*IF(T399="YES",1,0)))*VLOOKUP($H399,LISTS!$G$2:$H$10,2,FALSE)</f>
        <v>0</v>
      </c>
      <c r="AG399" s="13">
        <f>(IF($K399="No",0,VLOOKUP(AG$3,LISTS!$M$2:$N$21,2,FALSE)*IF(U399="YES",1,0)))*VLOOKUP($H399,LISTS!$G$2:$H$10,2,FALSE)</f>
        <v>0</v>
      </c>
      <c r="AH399" s="13">
        <f>(IF($K399="No",0,VLOOKUP(AH$3,LISTS!$M$2:$N$21,2,FALSE)*IF(V399="YES",1,0)))*VLOOKUP($H399,LISTS!$G$2:$H$10,2,FALSE)</f>
        <v>0</v>
      </c>
      <c r="AI399" s="29">
        <f t="shared" si="71"/>
        <v>0</v>
      </c>
    </row>
    <row r="400" spans="1:35" x14ac:dyDescent="0.25">
      <c r="A400" s="3">
        <f t="shared" si="68"/>
        <v>2023</v>
      </c>
      <c r="B400" s="11">
        <f t="shared" si="69"/>
        <v>14</v>
      </c>
      <c r="C400" s="11" t="str">
        <f>VLOOKUP($B400,'FIXTURES INPUT'!$A$4:$H$41,2,FALSE)</f>
        <v>WK14</v>
      </c>
      <c r="D400" s="13" t="str">
        <f>VLOOKUP($B400,'FIXTURES INPUT'!$A$4:$H$41,3,FALSE)</f>
        <v>Sun</v>
      </c>
      <c r="E400" s="14">
        <f>VLOOKUP($B400,'FIXTURES INPUT'!$A$4:$H$41,4,FALSE)</f>
        <v>45116</v>
      </c>
      <c r="F400" s="4" t="str">
        <f>VLOOKUP($B400,'FIXTURES INPUT'!$A$4:$H$41,6,FALSE)</f>
        <v>Hadleigh</v>
      </c>
      <c r="G400" s="13" t="str">
        <f>VLOOKUP($B400,'FIXTURES INPUT'!$A$4:$H$41,7,FALSE)</f>
        <v>Away</v>
      </c>
      <c r="H400" s="13" t="str">
        <f>VLOOKUP($B400,'FIXTURES INPUT'!$A$4:$H$41,8,FALSE)</f>
        <v>Standard</v>
      </c>
      <c r="I400" s="13">
        <f t="shared" si="72"/>
        <v>20</v>
      </c>
      <c r="J400" s="5" t="str">
        <f>VLOOKUP($I400,LISTS!$A$2:$B$39,2,FALSE)</f>
        <v>Stuart Pacey</v>
      </c>
      <c r="K400" s="32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X400" s="13">
        <f>(IF($K400="No",0,VLOOKUP(X$3,LISTS!$M$2:$N$21,2,FALSE)*L400))*VLOOKUP($H400,LISTS!$G$2:$H$10,2,FALSE)</f>
        <v>0</v>
      </c>
      <c r="Y400" s="13">
        <f>(IF($K400="No",0,VLOOKUP(Y$3,LISTS!$M$2:$N$21,2,FALSE)*M400))*VLOOKUP($H400,LISTS!$G$2:$H$10,2,FALSE)</f>
        <v>0</v>
      </c>
      <c r="Z400" s="13">
        <f>(IF($K400="No",0,VLOOKUP(Z$3,LISTS!$M$2:$N$21,2,FALSE)*N400))*VLOOKUP($H400,LISTS!$G$2:$H$10,2,FALSE)</f>
        <v>0</v>
      </c>
      <c r="AA400" s="13">
        <f>(IF($K400="No",0,VLOOKUP(AA$3,LISTS!$M$2:$N$21,2,FALSE)*O400))*VLOOKUP($H400,LISTS!$G$2:$H$10,2,FALSE)</f>
        <v>0</v>
      </c>
      <c r="AB400" s="13">
        <f>(IF($K400="No",0,VLOOKUP(AB$3,LISTS!$M$2:$N$21,2,FALSE)*P400))*VLOOKUP($H400,LISTS!$G$2:$H$10,2,FALSE)</f>
        <v>0</v>
      </c>
      <c r="AC400" s="13">
        <f>(IF($K400="No",0,VLOOKUP(AC$3,LISTS!$M$2:$N$21,2,FALSE)*IF(Q400="YES",1,0)))*VLOOKUP($H400,LISTS!$G$2:$H$10,2,FALSE)</f>
        <v>0</v>
      </c>
      <c r="AD400" s="13">
        <f>(IF($K400="No",0,VLOOKUP(AD$3,LISTS!$M$2:$N$21,2,FALSE)*IF(R400="YES",1,0)))*VLOOKUP($H400,LISTS!$G$2:$H$10,2,FALSE)</f>
        <v>0</v>
      </c>
      <c r="AE400" s="13">
        <f>(IF($K400="No",0,VLOOKUP(AE$3,LISTS!$M$2:$N$21,2,FALSE)*IF(S400="YES",1,0)))*VLOOKUP($H400,LISTS!$G$2:$H$10,2,FALSE)</f>
        <v>0</v>
      </c>
      <c r="AF400" s="13">
        <f>(IF($K400="No",0,VLOOKUP(AF$3,LISTS!$M$2:$N$21,2,FALSE)*IF(T400="YES",1,0)))*VLOOKUP($H400,LISTS!$G$2:$H$10,2,FALSE)</f>
        <v>0</v>
      </c>
      <c r="AG400" s="13">
        <f>(IF($K400="No",0,VLOOKUP(AG$3,LISTS!$M$2:$N$21,2,FALSE)*IF(U400="YES",1,0)))*VLOOKUP($H400,LISTS!$G$2:$H$10,2,FALSE)</f>
        <v>0</v>
      </c>
      <c r="AH400" s="13">
        <f>(IF($K400="No",0,VLOOKUP(AH$3,LISTS!$M$2:$N$21,2,FALSE)*IF(V400="YES",1,0)))*VLOOKUP($H400,LISTS!$G$2:$H$10,2,FALSE)</f>
        <v>0</v>
      </c>
      <c r="AI400" s="29">
        <f t="shared" si="71"/>
        <v>0</v>
      </c>
    </row>
    <row r="401" spans="1:35" x14ac:dyDescent="0.25">
      <c r="A401" s="3">
        <f t="shared" si="68"/>
        <v>2023</v>
      </c>
      <c r="B401" s="11">
        <f t="shared" si="69"/>
        <v>14</v>
      </c>
      <c r="C401" s="11" t="str">
        <f>VLOOKUP($B401,'FIXTURES INPUT'!$A$4:$H$41,2,FALSE)</f>
        <v>WK14</v>
      </c>
      <c r="D401" s="13" t="str">
        <f>VLOOKUP($B401,'FIXTURES INPUT'!$A$4:$H$41,3,FALSE)</f>
        <v>Sun</v>
      </c>
      <c r="E401" s="14">
        <f>VLOOKUP($B401,'FIXTURES INPUT'!$A$4:$H$41,4,FALSE)</f>
        <v>45116</v>
      </c>
      <c r="F401" s="4" t="str">
        <f>VLOOKUP($B401,'FIXTURES INPUT'!$A$4:$H$41,6,FALSE)</f>
        <v>Hadleigh</v>
      </c>
      <c r="G401" s="13" t="str">
        <f>VLOOKUP($B401,'FIXTURES INPUT'!$A$4:$H$41,7,FALSE)</f>
        <v>Away</v>
      </c>
      <c r="H401" s="13" t="str">
        <f>VLOOKUP($B401,'FIXTURES INPUT'!$A$4:$H$41,8,FALSE)</f>
        <v>Standard</v>
      </c>
      <c r="I401" s="13">
        <f t="shared" si="72"/>
        <v>21</v>
      </c>
      <c r="J401" s="4" t="str">
        <f>VLOOKUP($I401,LISTS!$A$2:$B$39,2,FALSE)</f>
        <v>Additional 3</v>
      </c>
      <c r="K401" s="32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X401" s="13">
        <f>(IF($K401="No",0,VLOOKUP(X$3,LISTS!$M$2:$N$21,2,FALSE)*L401))*VLOOKUP($H401,LISTS!$G$2:$H$10,2,FALSE)</f>
        <v>0</v>
      </c>
      <c r="Y401" s="13">
        <f>(IF($K401="No",0,VLOOKUP(Y$3,LISTS!$M$2:$N$21,2,FALSE)*M401))*VLOOKUP($H401,LISTS!$G$2:$H$10,2,FALSE)</f>
        <v>0</v>
      </c>
      <c r="Z401" s="13">
        <f>(IF($K401="No",0,VLOOKUP(Z$3,LISTS!$M$2:$N$21,2,FALSE)*N401))*VLOOKUP($H401,LISTS!$G$2:$H$10,2,FALSE)</f>
        <v>0</v>
      </c>
      <c r="AA401" s="13">
        <f>(IF($K401="No",0,VLOOKUP(AA$3,LISTS!$M$2:$N$21,2,FALSE)*O401))*VLOOKUP($H401,LISTS!$G$2:$H$10,2,FALSE)</f>
        <v>0</v>
      </c>
      <c r="AB401" s="13">
        <f>(IF($K401="No",0,VLOOKUP(AB$3,LISTS!$M$2:$N$21,2,FALSE)*P401))*VLOOKUP($H401,LISTS!$G$2:$H$10,2,FALSE)</f>
        <v>0</v>
      </c>
      <c r="AC401" s="13">
        <f>(IF($K401="No",0,VLOOKUP(AC$3,LISTS!$M$2:$N$21,2,FALSE)*IF(Q401="YES",1,0)))*VLOOKUP($H401,LISTS!$G$2:$H$10,2,FALSE)</f>
        <v>0</v>
      </c>
      <c r="AD401" s="13">
        <f>(IF($K401="No",0,VLOOKUP(AD$3,LISTS!$M$2:$N$21,2,FALSE)*IF(R401="YES",1,0)))*VLOOKUP($H401,LISTS!$G$2:$H$10,2,FALSE)</f>
        <v>0</v>
      </c>
      <c r="AE401" s="13">
        <f>(IF($K401="No",0,VLOOKUP(AE$3,LISTS!$M$2:$N$21,2,FALSE)*IF(S401="YES",1,0)))*VLOOKUP($H401,LISTS!$G$2:$H$10,2,FALSE)</f>
        <v>0</v>
      </c>
      <c r="AF401" s="13">
        <f>(IF($K401="No",0,VLOOKUP(AF$3,LISTS!$M$2:$N$21,2,FALSE)*IF(T401="YES",1,0)))*VLOOKUP($H401,LISTS!$G$2:$H$10,2,FALSE)</f>
        <v>0</v>
      </c>
      <c r="AG401" s="13">
        <f>(IF($K401="No",0,VLOOKUP(AG$3,LISTS!$M$2:$N$21,2,FALSE)*IF(U401="YES",1,0)))*VLOOKUP($H401,LISTS!$G$2:$H$10,2,FALSE)</f>
        <v>0</v>
      </c>
      <c r="AH401" s="13">
        <f>(IF($K401="No",0,VLOOKUP(AH$3,LISTS!$M$2:$N$21,2,FALSE)*IF(V401="YES",1,0)))*VLOOKUP($H401,LISTS!$G$2:$H$10,2,FALSE)</f>
        <v>0</v>
      </c>
      <c r="AI401" s="29">
        <f t="shared" si="71"/>
        <v>0</v>
      </c>
    </row>
    <row r="402" spans="1:35" x14ac:dyDescent="0.25">
      <c r="A402" s="3">
        <f t="shared" si="68"/>
        <v>2023</v>
      </c>
      <c r="B402" s="11">
        <f t="shared" si="69"/>
        <v>14</v>
      </c>
      <c r="C402" s="11" t="str">
        <f>VLOOKUP($B402,'FIXTURES INPUT'!$A$4:$H$41,2,FALSE)</f>
        <v>WK14</v>
      </c>
      <c r="D402" s="13" t="str">
        <f>VLOOKUP($B402,'FIXTURES INPUT'!$A$4:$H$41,3,FALSE)</f>
        <v>Sun</v>
      </c>
      <c r="E402" s="14">
        <f>VLOOKUP($B402,'FIXTURES INPUT'!$A$4:$H$41,4,FALSE)</f>
        <v>45116</v>
      </c>
      <c r="F402" s="4" t="str">
        <f>VLOOKUP($B402,'FIXTURES INPUT'!$A$4:$H$41,6,FALSE)</f>
        <v>Hadleigh</v>
      </c>
      <c r="G402" s="13" t="str">
        <f>VLOOKUP($B402,'FIXTURES INPUT'!$A$4:$H$41,7,FALSE)</f>
        <v>Away</v>
      </c>
      <c r="H402" s="13" t="str">
        <f>VLOOKUP($B402,'FIXTURES INPUT'!$A$4:$H$41,8,FALSE)</f>
        <v>Standard</v>
      </c>
      <c r="I402" s="13">
        <f t="shared" si="72"/>
        <v>22</v>
      </c>
      <c r="J402" s="4" t="str">
        <f>VLOOKUP($I402,LISTS!$A$2:$B$39,2,FALSE)</f>
        <v>Additional 4</v>
      </c>
      <c r="K402" s="32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X402" s="13">
        <f>(IF($K402="No",0,VLOOKUP(X$3,LISTS!$M$2:$N$21,2,FALSE)*L402))*VLOOKUP($H402,LISTS!$G$2:$H$10,2,FALSE)</f>
        <v>0</v>
      </c>
      <c r="Y402" s="13">
        <f>(IF($K402="No",0,VLOOKUP(Y$3,LISTS!$M$2:$N$21,2,FALSE)*M402))*VLOOKUP($H402,LISTS!$G$2:$H$10,2,FALSE)</f>
        <v>0</v>
      </c>
      <c r="Z402" s="13">
        <f>(IF($K402="No",0,VLOOKUP(Z$3,LISTS!$M$2:$N$21,2,FALSE)*N402))*VLOOKUP($H402,LISTS!$G$2:$H$10,2,FALSE)</f>
        <v>0</v>
      </c>
      <c r="AA402" s="13">
        <f>(IF($K402="No",0,VLOOKUP(AA$3,LISTS!$M$2:$N$21,2,FALSE)*O402))*VLOOKUP($H402,LISTS!$G$2:$H$10,2,FALSE)</f>
        <v>0</v>
      </c>
      <c r="AB402" s="13">
        <f>(IF($K402="No",0,VLOOKUP(AB$3,LISTS!$M$2:$N$21,2,FALSE)*P402))*VLOOKUP($H402,LISTS!$G$2:$H$10,2,FALSE)</f>
        <v>0</v>
      </c>
      <c r="AC402" s="13">
        <f>(IF($K402="No",0,VLOOKUP(AC$3,LISTS!$M$2:$N$21,2,FALSE)*IF(Q402="YES",1,0)))*VLOOKUP($H402,LISTS!$G$2:$H$10,2,FALSE)</f>
        <v>0</v>
      </c>
      <c r="AD402" s="13">
        <f>(IF($K402="No",0,VLOOKUP(AD$3,LISTS!$M$2:$N$21,2,FALSE)*IF(R402="YES",1,0)))*VLOOKUP($H402,LISTS!$G$2:$H$10,2,FALSE)</f>
        <v>0</v>
      </c>
      <c r="AE402" s="13">
        <f>(IF($K402="No",0,VLOOKUP(AE$3,LISTS!$M$2:$N$21,2,FALSE)*IF(S402="YES",1,0)))*VLOOKUP($H402,LISTS!$G$2:$H$10,2,FALSE)</f>
        <v>0</v>
      </c>
      <c r="AF402" s="13">
        <f>(IF($K402="No",0,VLOOKUP(AF$3,LISTS!$M$2:$N$21,2,FALSE)*IF(T402="YES",1,0)))*VLOOKUP($H402,LISTS!$G$2:$H$10,2,FALSE)</f>
        <v>0</v>
      </c>
      <c r="AG402" s="13">
        <f>(IF($K402="No",0,VLOOKUP(AG$3,LISTS!$M$2:$N$21,2,FALSE)*IF(U402="YES",1,0)))*VLOOKUP($H402,LISTS!$G$2:$H$10,2,FALSE)</f>
        <v>0</v>
      </c>
      <c r="AH402" s="13">
        <f>(IF($K402="No",0,VLOOKUP(AH$3,LISTS!$M$2:$N$21,2,FALSE)*IF(V402="YES",1,0)))*VLOOKUP($H402,LISTS!$G$2:$H$10,2,FALSE)</f>
        <v>0</v>
      </c>
      <c r="AI402" s="29">
        <f t="shared" si="71"/>
        <v>0</v>
      </c>
    </row>
    <row r="403" spans="1:35" x14ac:dyDescent="0.25">
      <c r="A403" s="3">
        <f t="shared" si="68"/>
        <v>2023</v>
      </c>
      <c r="B403" s="11">
        <f t="shared" si="69"/>
        <v>14</v>
      </c>
      <c r="C403" s="11" t="str">
        <f>VLOOKUP($B403,'FIXTURES INPUT'!$A$4:$H$41,2,FALSE)</f>
        <v>WK14</v>
      </c>
      <c r="D403" s="13" t="str">
        <f>VLOOKUP($B403,'FIXTURES INPUT'!$A$4:$H$41,3,FALSE)</f>
        <v>Sun</v>
      </c>
      <c r="E403" s="14">
        <f>VLOOKUP($B403,'FIXTURES INPUT'!$A$4:$H$41,4,FALSE)</f>
        <v>45116</v>
      </c>
      <c r="F403" s="4" t="str">
        <f>VLOOKUP($B403,'FIXTURES INPUT'!$A$4:$H$41,6,FALSE)</f>
        <v>Hadleigh</v>
      </c>
      <c r="G403" s="13" t="str">
        <f>VLOOKUP($B403,'FIXTURES INPUT'!$A$4:$H$41,7,FALSE)</f>
        <v>Away</v>
      </c>
      <c r="H403" s="13" t="str">
        <f>VLOOKUP($B403,'FIXTURES INPUT'!$A$4:$H$41,8,FALSE)</f>
        <v>Standard</v>
      </c>
      <c r="I403" s="13">
        <f t="shared" si="72"/>
        <v>23</v>
      </c>
      <c r="J403" s="4" t="str">
        <f>VLOOKUP($I403,LISTS!$A$2:$B$39,2,FALSE)</f>
        <v>Additional 5</v>
      </c>
      <c r="K403" s="32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X403" s="13">
        <f>(IF($K403="No",0,VLOOKUP(X$3,LISTS!$M$2:$N$21,2,FALSE)*L403))*VLOOKUP($H403,LISTS!$G$2:$H$10,2,FALSE)</f>
        <v>0</v>
      </c>
      <c r="Y403" s="13">
        <f>(IF($K403="No",0,VLOOKUP(Y$3,LISTS!$M$2:$N$21,2,FALSE)*M403))*VLOOKUP($H403,LISTS!$G$2:$H$10,2,FALSE)</f>
        <v>0</v>
      </c>
      <c r="Z403" s="13">
        <f>(IF($K403="No",0,VLOOKUP(Z$3,LISTS!$M$2:$N$21,2,FALSE)*N403))*VLOOKUP($H403,LISTS!$G$2:$H$10,2,FALSE)</f>
        <v>0</v>
      </c>
      <c r="AA403" s="13">
        <f>(IF($K403="No",0,VLOOKUP(AA$3,LISTS!$M$2:$N$21,2,FALSE)*O403))*VLOOKUP($H403,LISTS!$G$2:$H$10,2,FALSE)</f>
        <v>0</v>
      </c>
      <c r="AB403" s="13">
        <f>(IF($K403="No",0,VLOOKUP(AB$3,LISTS!$M$2:$N$21,2,FALSE)*P403))*VLOOKUP($H403,LISTS!$G$2:$H$10,2,FALSE)</f>
        <v>0</v>
      </c>
      <c r="AC403" s="13">
        <f>(IF($K403="No",0,VLOOKUP(AC$3,LISTS!$M$2:$N$21,2,FALSE)*IF(Q403="YES",1,0)))*VLOOKUP($H403,LISTS!$G$2:$H$10,2,FALSE)</f>
        <v>0</v>
      </c>
      <c r="AD403" s="13">
        <f>(IF($K403="No",0,VLOOKUP(AD$3,LISTS!$M$2:$N$21,2,FALSE)*IF(R403="YES",1,0)))*VLOOKUP($H403,LISTS!$G$2:$H$10,2,FALSE)</f>
        <v>0</v>
      </c>
      <c r="AE403" s="13">
        <f>(IF($K403="No",0,VLOOKUP(AE$3,LISTS!$M$2:$N$21,2,FALSE)*IF(S403="YES",1,0)))*VLOOKUP($H403,LISTS!$G$2:$H$10,2,FALSE)</f>
        <v>0</v>
      </c>
      <c r="AF403" s="13">
        <f>(IF($K403="No",0,VLOOKUP(AF$3,LISTS!$M$2:$N$21,2,FALSE)*IF(T403="YES",1,0)))*VLOOKUP($H403,LISTS!$G$2:$H$10,2,FALSE)</f>
        <v>0</v>
      </c>
      <c r="AG403" s="13">
        <f>(IF($K403="No",0,VLOOKUP(AG$3,LISTS!$M$2:$N$21,2,FALSE)*IF(U403="YES",1,0)))*VLOOKUP($H403,LISTS!$G$2:$H$10,2,FALSE)</f>
        <v>0</v>
      </c>
      <c r="AH403" s="13">
        <f>(IF($K403="No",0,VLOOKUP(AH$3,LISTS!$M$2:$N$21,2,FALSE)*IF(V403="YES",1,0)))*VLOOKUP($H403,LISTS!$G$2:$H$10,2,FALSE)</f>
        <v>0</v>
      </c>
      <c r="AI403" s="29">
        <f t="shared" si="71"/>
        <v>0</v>
      </c>
    </row>
    <row r="404" spans="1:35" x14ac:dyDescent="0.25">
      <c r="A404" s="3">
        <f t="shared" si="68"/>
        <v>2023</v>
      </c>
      <c r="B404" s="11">
        <f t="shared" si="69"/>
        <v>14</v>
      </c>
      <c r="C404" s="11" t="str">
        <f>VLOOKUP($B404,'FIXTURES INPUT'!$A$4:$H$41,2,FALSE)</f>
        <v>WK14</v>
      </c>
      <c r="D404" s="13" t="str">
        <f>VLOOKUP($B404,'FIXTURES INPUT'!$A$4:$H$41,3,FALSE)</f>
        <v>Sun</v>
      </c>
      <c r="E404" s="14">
        <f>VLOOKUP($B404,'FIXTURES INPUT'!$A$4:$H$41,4,FALSE)</f>
        <v>45116</v>
      </c>
      <c r="F404" s="4" t="str">
        <f>VLOOKUP($B404,'FIXTURES INPUT'!$A$4:$H$41,6,FALSE)</f>
        <v>Hadleigh</v>
      </c>
      <c r="G404" s="13" t="str">
        <f>VLOOKUP($B404,'FIXTURES INPUT'!$A$4:$H$41,7,FALSE)</f>
        <v>Away</v>
      </c>
      <c r="H404" s="13" t="str">
        <f>VLOOKUP($B404,'FIXTURES INPUT'!$A$4:$H$41,8,FALSE)</f>
        <v>Standard</v>
      </c>
      <c r="I404" s="13">
        <f t="shared" si="72"/>
        <v>24</v>
      </c>
      <c r="J404" s="4" t="str">
        <f>VLOOKUP($I404,LISTS!$A$2:$B$39,2,FALSE)</f>
        <v>Additional 6</v>
      </c>
      <c r="K404" s="32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X404" s="13">
        <f>(IF($K404="No",0,VLOOKUP(X$3,LISTS!$M$2:$N$21,2,FALSE)*L404))*VLOOKUP($H404,LISTS!$G$2:$H$10,2,FALSE)</f>
        <v>0</v>
      </c>
      <c r="Y404" s="13">
        <f>(IF($K404="No",0,VLOOKUP(Y$3,LISTS!$M$2:$N$21,2,FALSE)*M404))*VLOOKUP($H404,LISTS!$G$2:$H$10,2,FALSE)</f>
        <v>0</v>
      </c>
      <c r="Z404" s="13">
        <f>(IF($K404="No",0,VLOOKUP(Z$3,LISTS!$M$2:$N$21,2,FALSE)*N404))*VLOOKUP($H404,LISTS!$G$2:$H$10,2,FALSE)</f>
        <v>0</v>
      </c>
      <c r="AA404" s="13">
        <f>(IF($K404="No",0,VLOOKUP(AA$3,LISTS!$M$2:$N$21,2,FALSE)*O404))*VLOOKUP($H404,LISTS!$G$2:$H$10,2,FALSE)</f>
        <v>0</v>
      </c>
      <c r="AB404" s="13">
        <f>(IF($K404="No",0,VLOOKUP(AB$3,LISTS!$M$2:$N$21,2,FALSE)*P404))*VLOOKUP($H404,LISTS!$G$2:$H$10,2,FALSE)</f>
        <v>0</v>
      </c>
      <c r="AC404" s="13">
        <f>(IF($K404="No",0,VLOOKUP(AC$3,LISTS!$M$2:$N$21,2,FALSE)*IF(Q404="YES",1,0)))*VLOOKUP($H404,LISTS!$G$2:$H$10,2,FALSE)</f>
        <v>0</v>
      </c>
      <c r="AD404" s="13">
        <f>(IF($K404="No",0,VLOOKUP(AD$3,LISTS!$M$2:$N$21,2,FALSE)*IF(R404="YES",1,0)))*VLOOKUP($H404,LISTS!$G$2:$H$10,2,FALSE)</f>
        <v>0</v>
      </c>
      <c r="AE404" s="13">
        <f>(IF($K404="No",0,VLOOKUP(AE$3,LISTS!$M$2:$N$21,2,FALSE)*IF(S404="YES",1,0)))*VLOOKUP($H404,LISTS!$G$2:$H$10,2,FALSE)</f>
        <v>0</v>
      </c>
      <c r="AF404" s="13">
        <f>(IF($K404="No",0,VLOOKUP(AF$3,LISTS!$M$2:$N$21,2,FALSE)*IF(T404="YES",1,0)))*VLOOKUP($H404,LISTS!$G$2:$H$10,2,FALSE)</f>
        <v>0</v>
      </c>
      <c r="AG404" s="13">
        <f>(IF($K404="No",0,VLOOKUP(AG$3,LISTS!$M$2:$N$21,2,FALSE)*IF(U404="YES",1,0)))*VLOOKUP($H404,LISTS!$G$2:$H$10,2,FALSE)</f>
        <v>0</v>
      </c>
      <c r="AH404" s="13">
        <f>(IF($K404="No",0,VLOOKUP(AH$3,LISTS!$M$2:$N$21,2,FALSE)*IF(V404="YES",1,0)))*VLOOKUP($H404,LISTS!$G$2:$H$10,2,FALSE)</f>
        <v>0</v>
      </c>
      <c r="AI404" s="29">
        <f t="shared" si="71"/>
        <v>0</v>
      </c>
    </row>
    <row r="405" spans="1:35" x14ac:dyDescent="0.25">
      <c r="A405" s="3">
        <f t="shared" si="68"/>
        <v>2023</v>
      </c>
      <c r="B405" s="11">
        <f t="shared" si="69"/>
        <v>14</v>
      </c>
      <c r="C405" s="11" t="str">
        <f>VLOOKUP($B405,'FIXTURES INPUT'!$A$4:$H$41,2,FALSE)</f>
        <v>WK14</v>
      </c>
      <c r="D405" s="13" t="str">
        <f>VLOOKUP($B405,'FIXTURES INPUT'!$A$4:$H$41,3,FALSE)</f>
        <v>Sun</v>
      </c>
      <c r="E405" s="14">
        <f>VLOOKUP($B405,'FIXTURES INPUT'!$A$4:$H$41,4,FALSE)</f>
        <v>45116</v>
      </c>
      <c r="F405" s="4" t="str">
        <f>VLOOKUP($B405,'FIXTURES INPUT'!$A$4:$H$41,6,FALSE)</f>
        <v>Hadleigh</v>
      </c>
      <c r="G405" s="13" t="str">
        <f>VLOOKUP($B405,'FIXTURES INPUT'!$A$4:$H$41,7,FALSE)</f>
        <v>Away</v>
      </c>
      <c r="H405" s="13" t="str">
        <f>VLOOKUP($B405,'FIXTURES INPUT'!$A$4:$H$41,8,FALSE)</f>
        <v>Standard</v>
      </c>
      <c r="I405" s="13">
        <f t="shared" si="72"/>
        <v>25</v>
      </c>
      <c r="J405" s="4" t="str">
        <f>VLOOKUP($I405,LISTS!$A$2:$B$39,2,FALSE)</f>
        <v>Additional 7</v>
      </c>
      <c r="K405" s="32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X405" s="13">
        <f>(IF($K405="No",0,VLOOKUP(X$3,LISTS!$M$2:$N$21,2,FALSE)*L405))*VLOOKUP($H405,LISTS!$G$2:$H$10,2,FALSE)</f>
        <v>0</v>
      </c>
      <c r="Y405" s="13">
        <f>(IF($K405="No",0,VLOOKUP(Y$3,LISTS!$M$2:$N$21,2,FALSE)*M405))*VLOOKUP($H405,LISTS!$G$2:$H$10,2,FALSE)</f>
        <v>0</v>
      </c>
      <c r="Z405" s="13">
        <f>(IF($K405="No",0,VLOOKUP(Z$3,LISTS!$M$2:$N$21,2,FALSE)*N405))*VLOOKUP($H405,LISTS!$G$2:$H$10,2,FALSE)</f>
        <v>0</v>
      </c>
      <c r="AA405" s="13">
        <f>(IF($K405="No",0,VLOOKUP(AA$3,LISTS!$M$2:$N$21,2,FALSE)*O405))*VLOOKUP($H405,LISTS!$G$2:$H$10,2,FALSE)</f>
        <v>0</v>
      </c>
      <c r="AB405" s="13">
        <f>(IF($K405="No",0,VLOOKUP(AB$3,LISTS!$M$2:$N$21,2,FALSE)*P405))*VLOOKUP($H405,LISTS!$G$2:$H$10,2,FALSE)</f>
        <v>0</v>
      </c>
      <c r="AC405" s="13">
        <f>(IF($K405="No",0,VLOOKUP(AC$3,LISTS!$M$2:$N$21,2,FALSE)*IF(Q405="YES",1,0)))*VLOOKUP($H405,LISTS!$G$2:$H$10,2,FALSE)</f>
        <v>0</v>
      </c>
      <c r="AD405" s="13">
        <f>(IF($K405="No",0,VLOOKUP(AD$3,LISTS!$M$2:$N$21,2,FALSE)*IF(R405="YES",1,0)))*VLOOKUP($H405,LISTS!$G$2:$H$10,2,FALSE)</f>
        <v>0</v>
      </c>
      <c r="AE405" s="13">
        <f>(IF($K405="No",0,VLOOKUP(AE$3,LISTS!$M$2:$N$21,2,FALSE)*IF(S405="YES",1,0)))*VLOOKUP($H405,LISTS!$G$2:$H$10,2,FALSE)</f>
        <v>0</v>
      </c>
      <c r="AF405" s="13">
        <f>(IF($K405="No",0,VLOOKUP(AF$3,LISTS!$M$2:$N$21,2,FALSE)*IF(T405="YES",1,0)))*VLOOKUP($H405,LISTS!$G$2:$H$10,2,FALSE)</f>
        <v>0</v>
      </c>
      <c r="AG405" s="13">
        <f>(IF($K405="No",0,VLOOKUP(AG$3,LISTS!$M$2:$N$21,2,FALSE)*IF(U405="YES",1,0)))*VLOOKUP($H405,LISTS!$G$2:$H$10,2,FALSE)</f>
        <v>0</v>
      </c>
      <c r="AH405" s="13">
        <f>(IF($K405="No",0,VLOOKUP(AH$3,LISTS!$M$2:$N$21,2,FALSE)*IF(V405="YES",1,0)))*VLOOKUP($H405,LISTS!$G$2:$H$10,2,FALSE)</f>
        <v>0</v>
      </c>
      <c r="AI405" s="29">
        <f t="shared" si="71"/>
        <v>0</v>
      </c>
    </row>
    <row r="406" spans="1:35" x14ac:dyDescent="0.25">
      <c r="A406" s="3">
        <f t="shared" si="68"/>
        <v>2023</v>
      </c>
      <c r="B406" s="11">
        <f t="shared" si="69"/>
        <v>14</v>
      </c>
      <c r="C406" s="11" t="str">
        <f>VLOOKUP($B406,'FIXTURES INPUT'!$A$4:$H$41,2,FALSE)</f>
        <v>WK14</v>
      </c>
      <c r="D406" s="13" t="str">
        <f>VLOOKUP($B406,'FIXTURES INPUT'!$A$4:$H$41,3,FALSE)</f>
        <v>Sun</v>
      </c>
      <c r="E406" s="14">
        <f>VLOOKUP($B406,'FIXTURES INPUT'!$A$4:$H$41,4,FALSE)</f>
        <v>45116</v>
      </c>
      <c r="F406" s="4" t="str">
        <f>VLOOKUP($B406,'FIXTURES INPUT'!$A$4:$H$41,6,FALSE)</f>
        <v>Hadleigh</v>
      </c>
      <c r="G406" s="13" t="str">
        <f>VLOOKUP($B406,'FIXTURES INPUT'!$A$4:$H$41,7,FALSE)</f>
        <v>Away</v>
      </c>
      <c r="H406" s="13" t="str">
        <f>VLOOKUP($B406,'FIXTURES INPUT'!$A$4:$H$41,8,FALSE)</f>
        <v>Standard</v>
      </c>
      <c r="I406" s="13">
        <f t="shared" si="72"/>
        <v>26</v>
      </c>
      <c r="J406" s="4" t="str">
        <f>VLOOKUP($I406,LISTS!$A$2:$B$39,2,FALSE)</f>
        <v>Additional 8</v>
      </c>
      <c r="K406" s="32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X406" s="13">
        <f>(IF($K406="No",0,VLOOKUP(X$3,LISTS!$M$2:$N$21,2,FALSE)*L406))*VLOOKUP($H406,LISTS!$G$2:$H$10,2,FALSE)</f>
        <v>0</v>
      </c>
      <c r="Y406" s="13">
        <f>(IF($K406="No",0,VLOOKUP(Y$3,LISTS!$M$2:$N$21,2,FALSE)*M406))*VLOOKUP($H406,LISTS!$G$2:$H$10,2,FALSE)</f>
        <v>0</v>
      </c>
      <c r="Z406" s="13">
        <f>(IF($K406="No",0,VLOOKUP(Z$3,LISTS!$M$2:$N$21,2,FALSE)*N406))*VLOOKUP($H406,LISTS!$G$2:$H$10,2,FALSE)</f>
        <v>0</v>
      </c>
      <c r="AA406" s="13">
        <f>(IF($K406="No",0,VLOOKUP(AA$3,LISTS!$M$2:$N$21,2,FALSE)*O406))*VLOOKUP($H406,LISTS!$G$2:$H$10,2,FALSE)</f>
        <v>0</v>
      </c>
      <c r="AB406" s="13">
        <f>(IF($K406="No",0,VLOOKUP(AB$3,LISTS!$M$2:$N$21,2,FALSE)*P406))*VLOOKUP($H406,LISTS!$G$2:$H$10,2,FALSE)</f>
        <v>0</v>
      </c>
      <c r="AC406" s="13">
        <f>(IF($K406="No",0,VLOOKUP(AC$3,LISTS!$M$2:$N$21,2,FALSE)*IF(Q406="YES",1,0)))*VLOOKUP($H406,LISTS!$G$2:$H$10,2,FALSE)</f>
        <v>0</v>
      </c>
      <c r="AD406" s="13">
        <f>(IF($K406="No",0,VLOOKUP(AD$3,LISTS!$M$2:$N$21,2,FALSE)*IF(R406="YES",1,0)))*VLOOKUP($H406,LISTS!$G$2:$H$10,2,FALSE)</f>
        <v>0</v>
      </c>
      <c r="AE406" s="13">
        <f>(IF($K406="No",0,VLOOKUP(AE$3,LISTS!$M$2:$N$21,2,FALSE)*IF(S406="YES",1,0)))*VLOOKUP($H406,LISTS!$G$2:$H$10,2,FALSE)</f>
        <v>0</v>
      </c>
      <c r="AF406" s="13">
        <f>(IF($K406="No",0,VLOOKUP(AF$3,LISTS!$M$2:$N$21,2,FALSE)*IF(T406="YES",1,0)))*VLOOKUP($H406,LISTS!$G$2:$H$10,2,FALSE)</f>
        <v>0</v>
      </c>
      <c r="AG406" s="13">
        <f>(IF($K406="No",0,VLOOKUP(AG$3,LISTS!$M$2:$N$21,2,FALSE)*IF(U406="YES",1,0)))*VLOOKUP($H406,LISTS!$G$2:$H$10,2,FALSE)</f>
        <v>0</v>
      </c>
      <c r="AH406" s="13">
        <f>(IF($K406="No",0,VLOOKUP(AH$3,LISTS!$M$2:$N$21,2,FALSE)*IF(V406="YES",1,0)))*VLOOKUP($H406,LISTS!$G$2:$H$10,2,FALSE)</f>
        <v>0</v>
      </c>
      <c r="AI406" s="29">
        <f t="shared" si="71"/>
        <v>0</v>
      </c>
    </row>
    <row r="407" spans="1:35" x14ac:dyDescent="0.25">
      <c r="A407" s="3">
        <f t="shared" si="68"/>
        <v>2023</v>
      </c>
      <c r="B407" s="11">
        <f t="shared" si="69"/>
        <v>14</v>
      </c>
      <c r="C407" s="11" t="str">
        <f>VLOOKUP($B407,'FIXTURES INPUT'!$A$4:$H$41,2,FALSE)</f>
        <v>WK14</v>
      </c>
      <c r="D407" s="13" t="str">
        <f>VLOOKUP($B407,'FIXTURES INPUT'!$A$4:$H$41,3,FALSE)</f>
        <v>Sun</v>
      </c>
      <c r="E407" s="14">
        <f>VLOOKUP($B407,'FIXTURES INPUT'!$A$4:$H$41,4,FALSE)</f>
        <v>45116</v>
      </c>
      <c r="F407" s="4" t="str">
        <f>VLOOKUP($B407,'FIXTURES INPUT'!$A$4:$H$41,6,FALSE)</f>
        <v>Hadleigh</v>
      </c>
      <c r="G407" s="13" t="str">
        <f>VLOOKUP($B407,'FIXTURES INPUT'!$A$4:$H$41,7,FALSE)</f>
        <v>Away</v>
      </c>
      <c r="H407" s="13" t="str">
        <f>VLOOKUP($B407,'FIXTURES INPUT'!$A$4:$H$41,8,FALSE)</f>
        <v>Standard</v>
      </c>
      <c r="I407" s="13">
        <f t="shared" si="72"/>
        <v>27</v>
      </c>
      <c r="J407" s="4" t="str">
        <f>VLOOKUP($I407,LISTS!$A$2:$B$39,2,FALSE)</f>
        <v>Additional 9</v>
      </c>
      <c r="K407" s="32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X407" s="13">
        <f>(IF($K407="No",0,VLOOKUP(X$3,LISTS!$M$2:$N$21,2,FALSE)*L407))*VLOOKUP($H407,LISTS!$G$2:$H$10,2,FALSE)</f>
        <v>0</v>
      </c>
      <c r="Y407" s="13">
        <f>(IF($K407="No",0,VLOOKUP(Y$3,LISTS!$M$2:$N$21,2,FALSE)*M407))*VLOOKUP($H407,LISTS!$G$2:$H$10,2,FALSE)</f>
        <v>0</v>
      </c>
      <c r="Z407" s="13">
        <f>(IF($K407="No",0,VLOOKUP(Z$3,LISTS!$M$2:$N$21,2,FALSE)*N407))*VLOOKUP($H407,LISTS!$G$2:$H$10,2,FALSE)</f>
        <v>0</v>
      </c>
      <c r="AA407" s="13">
        <f>(IF($K407="No",0,VLOOKUP(AA$3,LISTS!$M$2:$N$21,2,FALSE)*O407))*VLOOKUP($H407,LISTS!$G$2:$H$10,2,FALSE)</f>
        <v>0</v>
      </c>
      <c r="AB407" s="13">
        <f>(IF($K407="No",0,VLOOKUP(AB$3,LISTS!$M$2:$N$21,2,FALSE)*P407))*VLOOKUP($H407,LISTS!$G$2:$H$10,2,FALSE)</f>
        <v>0</v>
      </c>
      <c r="AC407" s="13">
        <f>(IF($K407="No",0,VLOOKUP(AC$3,LISTS!$M$2:$N$21,2,FALSE)*IF(Q407="YES",1,0)))*VLOOKUP($H407,LISTS!$G$2:$H$10,2,FALSE)</f>
        <v>0</v>
      </c>
      <c r="AD407" s="13">
        <f>(IF($K407="No",0,VLOOKUP(AD$3,LISTS!$M$2:$N$21,2,FALSE)*IF(R407="YES",1,0)))*VLOOKUP($H407,LISTS!$G$2:$H$10,2,FALSE)</f>
        <v>0</v>
      </c>
      <c r="AE407" s="13">
        <f>(IF($K407="No",0,VLOOKUP(AE$3,LISTS!$M$2:$N$21,2,FALSE)*IF(S407="YES",1,0)))*VLOOKUP($H407,LISTS!$G$2:$H$10,2,FALSE)</f>
        <v>0</v>
      </c>
      <c r="AF407" s="13">
        <f>(IF($K407="No",0,VLOOKUP(AF$3,LISTS!$M$2:$N$21,2,FALSE)*IF(T407="YES",1,0)))*VLOOKUP($H407,LISTS!$G$2:$H$10,2,FALSE)</f>
        <v>0</v>
      </c>
      <c r="AG407" s="13">
        <f>(IF($K407="No",0,VLOOKUP(AG$3,LISTS!$M$2:$N$21,2,FALSE)*IF(U407="YES",1,0)))*VLOOKUP($H407,LISTS!$G$2:$H$10,2,FALSE)</f>
        <v>0</v>
      </c>
      <c r="AH407" s="13">
        <f>(IF($K407="No",0,VLOOKUP(AH$3,LISTS!$M$2:$N$21,2,FALSE)*IF(V407="YES",1,0)))*VLOOKUP($H407,LISTS!$G$2:$H$10,2,FALSE)</f>
        <v>0</v>
      </c>
      <c r="AI407" s="29">
        <f t="shared" si="71"/>
        <v>0</v>
      </c>
    </row>
    <row r="408" spans="1:35" x14ac:dyDescent="0.25">
      <c r="A408" s="3">
        <f t="shared" si="68"/>
        <v>2023</v>
      </c>
      <c r="B408" s="11">
        <f t="shared" si="69"/>
        <v>14</v>
      </c>
      <c r="C408" s="11" t="str">
        <f>VLOOKUP($B408,'FIXTURES INPUT'!$A$4:$H$41,2,FALSE)</f>
        <v>WK14</v>
      </c>
      <c r="D408" s="13" t="str">
        <f>VLOOKUP($B408,'FIXTURES INPUT'!$A$4:$H$41,3,FALSE)</f>
        <v>Sun</v>
      </c>
      <c r="E408" s="14">
        <f>VLOOKUP($B408,'FIXTURES INPUT'!$A$4:$H$41,4,FALSE)</f>
        <v>45116</v>
      </c>
      <c r="F408" s="4" t="str">
        <f>VLOOKUP($B408,'FIXTURES INPUT'!$A$4:$H$41,6,FALSE)</f>
        <v>Hadleigh</v>
      </c>
      <c r="G408" s="13" t="str">
        <f>VLOOKUP($B408,'FIXTURES INPUT'!$A$4:$H$41,7,FALSE)</f>
        <v>Away</v>
      </c>
      <c r="H408" s="13" t="str">
        <f>VLOOKUP($B408,'FIXTURES INPUT'!$A$4:$H$41,8,FALSE)</f>
        <v>Standard</v>
      </c>
      <c r="I408" s="13">
        <f t="shared" si="72"/>
        <v>28</v>
      </c>
      <c r="J408" s="4" t="str">
        <f>VLOOKUP($I408,LISTS!$A$2:$B$39,2,FALSE)</f>
        <v>Additional 10</v>
      </c>
      <c r="K408" s="32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X408" s="13">
        <f>(IF($K408="No",0,VLOOKUP(X$3,LISTS!$M$2:$N$21,2,FALSE)*L408))*VLOOKUP($H408,LISTS!$G$2:$H$10,2,FALSE)</f>
        <v>0</v>
      </c>
      <c r="Y408" s="13">
        <f>(IF($K408="No",0,VLOOKUP(Y$3,LISTS!$M$2:$N$21,2,FALSE)*M408))*VLOOKUP($H408,LISTS!$G$2:$H$10,2,FALSE)</f>
        <v>0</v>
      </c>
      <c r="Z408" s="13">
        <f>(IF($K408="No",0,VLOOKUP(Z$3,LISTS!$M$2:$N$21,2,FALSE)*N408))*VLOOKUP($H408,LISTS!$G$2:$H$10,2,FALSE)</f>
        <v>0</v>
      </c>
      <c r="AA408" s="13">
        <f>(IF($K408="No",0,VLOOKUP(AA$3,LISTS!$M$2:$N$21,2,FALSE)*O408))*VLOOKUP($H408,LISTS!$G$2:$H$10,2,FALSE)</f>
        <v>0</v>
      </c>
      <c r="AB408" s="13">
        <f>(IF($K408="No",0,VLOOKUP(AB$3,LISTS!$M$2:$N$21,2,FALSE)*P408))*VLOOKUP($H408,LISTS!$G$2:$H$10,2,FALSE)</f>
        <v>0</v>
      </c>
      <c r="AC408" s="13">
        <f>(IF($K408="No",0,VLOOKUP(AC$3,LISTS!$M$2:$N$21,2,FALSE)*IF(Q408="YES",1,0)))*VLOOKUP($H408,LISTS!$G$2:$H$10,2,FALSE)</f>
        <v>0</v>
      </c>
      <c r="AD408" s="13">
        <f>(IF($K408="No",0,VLOOKUP(AD$3,LISTS!$M$2:$N$21,2,FALSE)*IF(R408="YES",1,0)))*VLOOKUP($H408,LISTS!$G$2:$H$10,2,FALSE)</f>
        <v>0</v>
      </c>
      <c r="AE408" s="13">
        <f>(IF($K408="No",0,VLOOKUP(AE$3,LISTS!$M$2:$N$21,2,FALSE)*IF(S408="YES",1,0)))*VLOOKUP($H408,LISTS!$G$2:$H$10,2,FALSE)</f>
        <v>0</v>
      </c>
      <c r="AF408" s="13">
        <f>(IF($K408="No",0,VLOOKUP(AF$3,LISTS!$M$2:$N$21,2,FALSE)*IF(T408="YES",1,0)))*VLOOKUP($H408,LISTS!$G$2:$H$10,2,FALSE)</f>
        <v>0</v>
      </c>
      <c r="AG408" s="13">
        <f>(IF($K408="No",0,VLOOKUP(AG$3,LISTS!$M$2:$N$21,2,FALSE)*IF(U408="YES",1,0)))*VLOOKUP($H408,LISTS!$G$2:$H$10,2,FALSE)</f>
        <v>0</v>
      </c>
      <c r="AH408" s="13">
        <f>(IF($K408="No",0,VLOOKUP(AH$3,LISTS!$M$2:$N$21,2,FALSE)*IF(V408="YES",1,0)))*VLOOKUP($H408,LISTS!$G$2:$H$10,2,FALSE)</f>
        <v>0</v>
      </c>
      <c r="AI408" s="29">
        <f t="shared" si="71"/>
        <v>0</v>
      </c>
    </row>
    <row r="409" spans="1:35" ht="15.75" thickBot="1" x14ac:dyDescent="0.3">
      <c r="A409" s="6">
        <f t="shared" si="68"/>
        <v>2023</v>
      </c>
      <c r="B409" s="15">
        <f t="shared" si="69"/>
        <v>14</v>
      </c>
      <c r="C409" s="15" t="str">
        <f>VLOOKUP($B409,'FIXTURES INPUT'!$A$4:$H$41,2,FALSE)</f>
        <v>WK14</v>
      </c>
      <c r="D409" s="15" t="str">
        <f>VLOOKUP($B409,'FIXTURES INPUT'!$A$4:$H$41,3,FALSE)</f>
        <v>Sun</v>
      </c>
      <c r="E409" s="16">
        <f>VLOOKUP($B409,'FIXTURES INPUT'!$A$4:$H$41,4,FALSE)</f>
        <v>45116</v>
      </c>
      <c r="F409" s="6" t="str">
        <f>VLOOKUP($B409,'FIXTURES INPUT'!$A$4:$H$41,6,FALSE)</f>
        <v>Hadleigh</v>
      </c>
      <c r="G409" s="15" t="str">
        <f>VLOOKUP($B409,'FIXTURES INPUT'!$A$4:$H$41,7,FALSE)</f>
        <v>Away</v>
      </c>
      <c r="H409" s="15" t="str">
        <f>VLOOKUP($B409,'FIXTURES INPUT'!$A$4:$H$41,8,FALSE)</f>
        <v>Standard</v>
      </c>
      <c r="I409" s="15">
        <f t="shared" si="72"/>
        <v>29</v>
      </c>
      <c r="J409" s="6" t="str">
        <f>VLOOKUP($I409,LISTS!$A$2:$B$39,2,FALSE)</f>
        <v>Additional 11</v>
      </c>
      <c r="K409" s="33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X409" s="15">
        <f>(IF($K409="No",0,VLOOKUP(X$3,LISTS!$M$2:$N$21,2,FALSE)*L409))*VLOOKUP($H409,LISTS!$G$2:$H$10,2,FALSE)</f>
        <v>0</v>
      </c>
      <c r="Y409" s="15">
        <f>(IF($K409="No",0,VLOOKUP(Y$3,LISTS!$M$2:$N$21,2,FALSE)*M409))*VLOOKUP($H409,LISTS!$G$2:$H$10,2,FALSE)</f>
        <v>0</v>
      </c>
      <c r="Z409" s="15">
        <f>(IF($K409="No",0,VLOOKUP(Z$3,LISTS!$M$2:$N$21,2,FALSE)*N409))*VLOOKUP($H409,LISTS!$G$2:$H$10,2,FALSE)</f>
        <v>0</v>
      </c>
      <c r="AA409" s="15">
        <f>(IF($K409="No",0,VLOOKUP(AA$3,LISTS!$M$2:$N$21,2,FALSE)*O409))*VLOOKUP($H409,LISTS!$G$2:$H$10,2,FALSE)</f>
        <v>0</v>
      </c>
      <c r="AB409" s="15">
        <f>(IF($K409="No",0,VLOOKUP(AB$3,LISTS!$M$2:$N$21,2,FALSE)*P409))*VLOOKUP($H409,LISTS!$G$2:$H$10,2,FALSE)</f>
        <v>0</v>
      </c>
      <c r="AC409" s="15">
        <f>(IF($K409="No",0,VLOOKUP(AC$3,LISTS!$M$2:$N$21,2,FALSE)*IF(Q409="YES",1,0)))*VLOOKUP($H409,LISTS!$G$2:$H$10,2,FALSE)</f>
        <v>0</v>
      </c>
      <c r="AD409" s="15">
        <f>(IF($K409="No",0,VLOOKUP(AD$3,LISTS!$M$2:$N$21,2,FALSE)*IF(R409="YES",1,0)))*VLOOKUP($H409,LISTS!$G$2:$H$10,2,FALSE)</f>
        <v>0</v>
      </c>
      <c r="AE409" s="15">
        <f>(IF($K409="No",0,VLOOKUP(AE$3,LISTS!$M$2:$N$21,2,FALSE)*IF(S409="YES",1,0)))*VLOOKUP($H409,LISTS!$G$2:$H$10,2,FALSE)</f>
        <v>0</v>
      </c>
      <c r="AF409" s="15">
        <f>(IF($K409="No",0,VLOOKUP(AF$3,LISTS!$M$2:$N$21,2,FALSE)*IF(T409="YES",1,0)))*VLOOKUP($H409,LISTS!$G$2:$H$10,2,FALSE)</f>
        <v>0</v>
      </c>
      <c r="AG409" s="15">
        <f>(IF($K409="No",0,VLOOKUP(AG$3,LISTS!$M$2:$N$21,2,FALSE)*IF(U409="YES",1,0)))*VLOOKUP($H409,LISTS!$G$2:$H$10,2,FALSE)</f>
        <v>0</v>
      </c>
      <c r="AH409" s="15">
        <f>(IF($K409="No",0,VLOOKUP(AH$3,LISTS!$M$2:$N$21,2,FALSE)*IF(V409="YES",1,0)))*VLOOKUP($H409,LISTS!$G$2:$H$10,2,FALSE)</f>
        <v>0</v>
      </c>
      <c r="AI409" s="30">
        <f t="shared" si="71"/>
        <v>0</v>
      </c>
    </row>
    <row r="410" spans="1:35" ht="15.75" thickTop="1" x14ac:dyDescent="0.25">
      <c r="A410" s="3">
        <v>2022</v>
      </c>
      <c r="B410" s="11">
        <f t="shared" ref="B410" si="73">B381+1</f>
        <v>15</v>
      </c>
      <c r="C410" s="11" t="str">
        <f>VLOOKUP($B410,'FIXTURES INPUT'!$A$4:$H$41,2,FALSE)</f>
        <v>WK15</v>
      </c>
      <c r="D410" s="11" t="str">
        <f>VLOOKUP($B410,'FIXTURES INPUT'!$A$4:$H$41,3,FALSE)</f>
        <v>Sun</v>
      </c>
      <c r="E410" s="12">
        <f>VLOOKUP($B410,'FIXTURES INPUT'!$A$4:$H$41,4,FALSE)</f>
        <v>45123</v>
      </c>
      <c r="F410" s="3" t="str">
        <f>VLOOKUP($B410,'FIXTURES INPUT'!$A$4:$H$41,6,FALSE)</f>
        <v>Gestingthorpe</v>
      </c>
      <c r="G410" s="11" t="str">
        <f>VLOOKUP($B410,'FIXTURES INPUT'!$A$4:$H$41,7,FALSE)</f>
        <v>Home</v>
      </c>
      <c r="H410" s="11" t="str">
        <f>VLOOKUP($B410,'FIXTURES INPUT'!$A$4:$H$41,8,FALSE)</f>
        <v>Standard</v>
      </c>
      <c r="I410" s="11">
        <v>1</v>
      </c>
      <c r="J410" s="3" t="str">
        <f>VLOOKUP($I410,LISTS!$A$2:$B$39,2,FALSE)</f>
        <v>Logan</v>
      </c>
      <c r="K410" s="31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X410" s="11">
        <f>(IF($K410="No",0,VLOOKUP(X$3,LISTS!$M$2:$N$21,2,FALSE)*L410))*VLOOKUP($H410,LISTS!$G$2:$H$10,2,FALSE)</f>
        <v>0</v>
      </c>
      <c r="Y410" s="11">
        <f>(IF($K410="No",0,VLOOKUP(Y$3,LISTS!$M$2:$N$21,2,FALSE)*M410))*VLOOKUP($H410,LISTS!$G$2:$H$10,2,FALSE)</f>
        <v>0</v>
      </c>
      <c r="Z410" s="11">
        <f>(IF($K410="No",0,VLOOKUP(Z$3,LISTS!$M$2:$N$21,2,FALSE)*N410))*VLOOKUP($H410,LISTS!$G$2:$H$10,2,FALSE)</f>
        <v>0</v>
      </c>
      <c r="AA410" s="11">
        <f>(IF($K410="No",0,VLOOKUP(AA$3,LISTS!$M$2:$N$21,2,FALSE)*O410))*VLOOKUP($H410,LISTS!$G$2:$H$10,2,FALSE)</f>
        <v>0</v>
      </c>
      <c r="AB410" s="11">
        <f>(IF($K410="No",0,VLOOKUP(AB$3,LISTS!$M$2:$N$21,2,FALSE)*P410))*VLOOKUP($H410,LISTS!$G$2:$H$10,2,FALSE)</f>
        <v>0</v>
      </c>
      <c r="AC410" s="11">
        <f>(IF($K410="No",0,VLOOKUP(AC$3,LISTS!$M$2:$N$21,2,FALSE)*IF(Q410="YES",1,0)))*VLOOKUP($H410,LISTS!$G$2:$H$10,2,FALSE)</f>
        <v>0</v>
      </c>
      <c r="AD410" s="11">
        <f>(IF($K410="No",0,VLOOKUP(AD$3,LISTS!$M$2:$N$21,2,FALSE)*IF(R410="YES",1,0)))*VLOOKUP($H410,LISTS!$G$2:$H$10,2,FALSE)</f>
        <v>0</v>
      </c>
      <c r="AE410" s="11">
        <f>(IF($K410="No",0,VLOOKUP(AE$3,LISTS!$M$2:$N$21,2,FALSE)*IF(S410="YES",1,0)))*VLOOKUP($H410,LISTS!$G$2:$H$10,2,FALSE)</f>
        <v>0</v>
      </c>
      <c r="AF410" s="11">
        <f>(IF($K410="No",0,VLOOKUP(AF$3,LISTS!$M$2:$N$21,2,FALSE)*IF(T410="YES",1,0)))*VLOOKUP($H410,LISTS!$G$2:$H$10,2,FALSE)</f>
        <v>0</v>
      </c>
      <c r="AG410" s="11">
        <f>(IF($K410="No",0,VLOOKUP(AG$3,LISTS!$M$2:$N$21,2,FALSE)*IF(U410="YES",1,0)))*VLOOKUP($H410,LISTS!$G$2:$H$10,2,FALSE)</f>
        <v>0</v>
      </c>
      <c r="AH410" s="11">
        <f>(IF($K410="No",0,VLOOKUP(AH$3,LISTS!$M$2:$N$21,2,FALSE)*IF(V410="YES",1,0)))*VLOOKUP($H410,LISTS!$G$2:$H$10,2,FALSE)</f>
        <v>0</v>
      </c>
      <c r="AI410" s="28">
        <f t="shared" si="71"/>
        <v>0</v>
      </c>
    </row>
    <row r="411" spans="1:35" x14ac:dyDescent="0.25">
      <c r="A411" s="3">
        <f t="shared" ref="A411" si="74">$A$4</f>
        <v>2023</v>
      </c>
      <c r="B411" s="11">
        <f t="shared" ref="B411" si="75">B410</f>
        <v>15</v>
      </c>
      <c r="C411" s="11" t="str">
        <f>VLOOKUP($B411,'FIXTURES INPUT'!$A$4:$H$41,2,FALSE)</f>
        <v>WK15</v>
      </c>
      <c r="D411" s="13" t="str">
        <f>VLOOKUP($B411,'FIXTURES INPUT'!$A$4:$H$41,3,FALSE)</f>
        <v>Sun</v>
      </c>
      <c r="E411" s="14">
        <f>VLOOKUP($B411,'FIXTURES INPUT'!$A$4:$H$41,4,FALSE)</f>
        <v>45123</v>
      </c>
      <c r="F411" s="4" t="str">
        <f>VLOOKUP($B411,'FIXTURES INPUT'!$A$4:$H$41,6,FALSE)</f>
        <v>Gestingthorpe</v>
      </c>
      <c r="G411" s="13" t="str">
        <f>VLOOKUP($B411,'FIXTURES INPUT'!$A$4:$H$41,7,FALSE)</f>
        <v>Home</v>
      </c>
      <c r="H411" s="13" t="str">
        <f>VLOOKUP($B411,'FIXTURES INPUT'!$A$4:$H$41,8,FALSE)</f>
        <v>Standard</v>
      </c>
      <c r="I411" s="13">
        <v>2</v>
      </c>
      <c r="J411" s="4" t="str">
        <f>VLOOKUP($I411,LISTS!$A$2:$B$39,2,FALSE)</f>
        <v>Tris</v>
      </c>
      <c r="K411" s="32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X411" s="13">
        <f>(IF($K411="No",0,VLOOKUP(X$3,LISTS!$M$2:$N$21,2,FALSE)*L411))*VLOOKUP($H411,LISTS!$G$2:$H$10,2,FALSE)</f>
        <v>0</v>
      </c>
      <c r="Y411" s="13">
        <f>(IF($K411="No",0,VLOOKUP(Y$3,LISTS!$M$2:$N$21,2,FALSE)*M411))*VLOOKUP($H411,LISTS!$G$2:$H$10,2,FALSE)</f>
        <v>0</v>
      </c>
      <c r="Z411" s="13">
        <f>(IF($K411="No",0,VLOOKUP(Z$3,LISTS!$M$2:$N$21,2,FALSE)*N411))*VLOOKUP($H411,LISTS!$G$2:$H$10,2,FALSE)</f>
        <v>0</v>
      </c>
      <c r="AA411" s="13">
        <f>(IF($K411="No",0,VLOOKUP(AA$3,LISTS!$M$2:$N$21,2,FALSE)*O411))*VLOOKUP($H411,LISTS!$G$2:$H$10,2,FALSE)</f>
        <v>0</v>
      </c>
      <c r="AB411" s="13">
        <f>(IF($K411="No",0,VLOOKUP(AB$3,LISTS!$M$2:$N$21,2,FALSE)*P411))*VLOOKUP($H411,LISTS!$G$2:$H$10,2,FALSE)</f>
        <v>0</v>
      </c>
      <c r="AC411" s="13">
        <f>(IF($K411="No",0,VLOOKUP(AC$3,LISTS!$M$2:$N$21,2,FALSE)*IF(Q411="YES",1,0)))*VLOOKUP($H411,LISTS!$G$2:$H$10,2,FALSE)</f>
        <v>0</v>
      </c>
      <c r="AD411" s="13">
        <f>(IF($K411="No",0,VLOOKUP(AD$3,LISTS!$M$2:$N$21,2,FALSE)*IF(R411="YES",1,0)))*VLOOKUP($H411,LISTS!$G$2:$H$10,2,FALSE)</f>
        <v>0</v>
      </c>
      <c r="AE411" s="13">
        <f>(IF($K411="No",0,VLOOKUP(AE$3,LISTS!$M$2:$N$21,2,FALSE)*IF(S411="YES",1,0)))*VLOOKUP($H411,LISTS!$G$2:$H$10,2,FALSE)</f>
        <v>0</v>
      </c>
      <c r="AF411" s="13">
        <f>(IF($K411="No",0,VLOOKUP(AF$3,LISTS!$M$2:$N$21,2,FALSE)*IF(T411="YES",1,0)))*VLOOKUP($H411,LISTS!$G$2:$H$10,2,FALSE)</f>
        <v>0</v>
      </c>
      <c r="AG411" s="13">
        <f>(IF($K411="No",0,VLOOKUP(AG$3,LISTS!$M$2:$N$21,2,FALSE)*IF(U411="YES",1,0)))*VLOOKUP($H411,LISTS!$G$2:$H$10,2,FALSE)</f>
        <v>0</v>
      </c>
      <c r="AH411" s="13">
        <f>(IF($K411="No",0,VLOOKUP(AH$3,LISTS!$M$2:$N$21,2,FALSE)*IF(V411="YES",1,0)))*VLOOKUP($H411,LISTS!$G$2:$H$10,2,FALSE)</f>
        <v>0</v>
      </c>
      <c r="AI411" s="29">
        <f t="shared" si="71"/>
        <v>0</v>
      </c>
    </row>
    <row r="412" spans="1:35" x14ac:dyDescent="0.25">
      <c r="A412" s="3">
        <f t="shared" si="68"/>
        <v>2023</v>
      </c>
      <c r="B412" s="11">
        <f t="shared" si="69"/>
        <v>15</v>
      </c>
      <c r="C412" s="11" t="str">
        <f>VLOOKUP($B412,'FIXTURES INPUT'!$A$4:$H$41,2,FALSE)</f>
        <v>WK15</v>
      </c>
      <c r="D412" s="13" t="str">
        <f>VLOOKUP($B412,'FIXTURES INPUT'!$A$4:$H$41,3,FALSE)</f>
        <v>Sun</v>
      </c>
      <c r="E412" s="14">
        <f>VLOOKUP($B412,'FIXTURES INPUT'!$A$4:$H$41,4,FALSE)</f>
        <v>45123</v>
      </c>
      <c r="F412" s="4" t="str">
        <f>VLOOKUP($B412,'FIXTURES INPUT'!$A$4:$H$41,6,FALSE)</f>
        <v>Gestingthorpe</v>
      </c>
      <c r="G412" s="13" t="str">
        <f>VLOOKUP($B412,'FIXTURES INPUT'!$A$4:$H$41,7,FALSE)</f>
        <v>Home</v>
      </c>
      <c r="H412" s="13" t="str">
        <f>VLOOKUP($B412,'FIXTURES INPUT'!$A$4:$H$41,8,FALSE)</f>
        <v>Standard</v>
      </c>
      <c r="I412" s="13">
        <v>3</v>
      </c>
      <c r="J412" s="4" t="str">
        <f>VLOOKUP($I412,LISTS!$A$2:$B$39,2,FALSE)</f>
        <v>Jepson</v>
      </c>
      <c r="K412" s="32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X412" s="13">
        <f>(IF($K412="No",0,VLOOKUP(X$3,LISTS!$M$2:$N$21,2,FALSE)*L412))*VLOOKUP($H412,LISTS!$G$2:$H$10,2,FALSE)</f>
        <v>0</v>
      </c>
      <c r="Y412" s="13">
        <f>(IF($K412="No",0,VLOOKUP(Y$3,LISTS!$M$2:$N$21,2,FALSE)*M412))*VLOOKUP($H412,LISTS!$G$2:$H$10,2,FALSE)</f>
        <v>0</v>
      </c>
      <c r="Z412" s="13">
        <f>(IF($K412="No",0,VLOOKUP(Z$3,LISTS!$M$2:$N$21,2,FALSE)*N412))*VLOOKUP($H412,LISTS!$G$2:$H$10,2,FALSE)</f>
        <v>0</v>
      </c>
      <c r="AA412" s="13">
        <f>(IF($K412="No",0,VLOOKUP(AA$3,LISTS!$M$2:$N$21,2,FALSE)*O412))*VLOOKUP($H412,LISTS!$G$2:$H$10,2,FALSE)</f>
        <v>0</v>
      </c>
      <c r="AB412" s="13">
        <f>(IF($K412="No",0,VLOOKUP(AB$3,LISTS!$M$2:$N$21,2,FALSE)*P412))*VLOOKUP($H412,LISTS!$G$2:$H$10,2,FALSE)</f>
        <v>0</v>
      </c>
      <c r="AC412" s="13">
        <f>(IF($K412="No",0,VLOOKUP(AC$3,LISTS!$M$2:$N$21,2,FALSE)*IF(Q412="YES",1,0)))*VLOOKUP($H412,LISTS!$G$2:$H$10,2,FALSE)</f>
        <v>0</v>
      </c>
      <c r="AD412" s="13">
        <f>(IF($K412="No",0,VLOOKUP(AD$3,LISTS!$M$2:$N$21,2,FALSE)*IF(R412="YES",1,0)))*VLOOKUP($H412,LISTS!$G$2:$H$10,2,FALSE)</f>
        <v>0</v>
      </c>
      <c r="AE412" s="13">
        <f>(IF($K412="No",0,VLOOKUP(AE$3,LISTS!$M$2:$N$21,2,FALSE)*IF(S412="YES",1,0)))*VLOOKUP($H412,LISTS!$G$2:$H$10,2,FALSE)</f>
        <v>0</v>
      </c>
      <c r="AF412" s="13">
        <f>(IF($K412="No",0,VLOOKUP(AF$3,LISTS!$M$2:$N$21,2,FALSE)*IF(T412="YES",1,0)))*VLOOKUP($H412,LISTS!$G$2:$H$10,2,FALSE)</f>
        <v>0</v>
      </c>
      <c r="AG412" s="13">
        <f>(IF($K412="No",0,VLOOKUP(AG$3,LISTS!$M$2:$N$21,2,FALSE)*IF(U412="YES",1,0)))*VLOOKUP($H412,LISTS!$G$2:$H$10,2,FALSE)</f>
        <v>0</v>
      </c>
      <c r="AH412" s="13">
        <f>(IF($K412="No",0,VLOOKUP(AH$3,LISTS!$M$2:$N$21,2,FALSE)*IF(V412="YES",1,0)))*VLOOKUP($H412,LISTS!$G$2:$H$10,2,FALSE)</f>
        <v>0</v>
      </c>
      <c r="AI412" s="29">
        <f t="shared" si="71"/>
        <v>0</v>
      </c>
    </row>
    <row r="413" spans="1:35" x14ac:dyDescent="0.25">
      <c r="A413" s="3">
        <f t="shared" si="68"/>
        <v>2023</v>
      </c>
      <c r="B413" s="11">
        <f t="shared" si="69"/>
        <v>15</v>
      </c>
      <c r="C413" s="11" t="str">
        <f>VLOOKUP($B413,'FIXTURES INPUT'!$A$4:$H$41,2,FALSE)</f>
        <v>WK15</v>
      </c>
      <c r="D413" s="13" t="str">
        <f>VLOOKUP($B413,'FIXTURES INPUT'!$A$4:$H$41,3,FALSE)</f>
        <v>Sun</v>
      </c>
      <c r="E413" s="14">
        <f>VLOOKUP($B413,'FIXTURES INPUT'!$A$4:$H$41,4,FALSE)</f>
        <v>45123</v>
      </c>
      <c r="F413" s="4" t="str">
        <f>VLOOKUP($B413,'FIXTURES INPUT'!$A$4:$H$41,6,FALSE)</f>
        <v>Gestingthorpe</v>
      </c>
      <c r="G413" s="13" t="str">
        <f>VLOOKUP($B413,'FIXTURES INPUT'!$A$4:$H$41,7,FALSE)</f>
        <v>Home</v>
      </c>
      <c r="H413" s="13" t="str">
        <f>VLOOKUP($B413,'FIXTURES INPUT'!$A$4:$H$41,8,FALSE)</f>
        <v>Standard</v>
      </c>
      <c r="I413" s="13">
        <v>4</v>
      </c>
      <c r="J413" s="4" t="str">
        <f>VLOOKUP($I413,LISTS!$A$2:$B$39,2,FALSE)</f>
        <v>Wellsy</v>
      </c>
      <c r="K413" s="32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X413" s="13">
        <f>(IF($K413="No",0,VLOOKUP(X$3,LISTS!$M$2:$N$21,2,FALSE)*L413))*VLOOKUP($H413,LISTS!$G$2:$H$10,2,FALSE)</f>
        <v>0</v>
      </c>
      <c r="Y413" s="13">
        <f>(IF($K413="No",0,VLOOKUP(Y$3,LISTS!$M$2:$N$21,2,FALSE)*M413))*VLOOKUP($H413,LISTS!$G$2:$H$10,2,FALSE)</f>
        <v>0</v>
      </c>
      <c r="Z413" s="13">
        <f>(IF($K413="No",0,VLOOKUP(Z$3,LISTS!$M$2:$N$21,2,FALSE)*N413))*VLOOKUP($H413,LISTS!$G$2:$H$10,2,FALSE)</f>
        <v>0</v>
      </c>
      <c r="AA413" s="13">
        <f>(IF($K413="No",0,VLOOKUP(AA$3,LISTS!$M$2:$N$21,2,FALSE)*O413))*VLOOKUP($H413,LISTS!$G$2:$H$10,2,FALSE)</f>
        <v>0</v>
      </c>
      <c r="AB413" s="13">
        <f>(IF($K413="No",0,VLOOKUP(AB$3,LISTS!$M$2:$N$21,2,FALSE)*P413))*VLOOKUP($H413,LISTS!$G$2:$H$10,2,FALSE)</f>
        <v>0</v>
      </c>
      <c r="AC413" s="13">
        <f>(IF($K413="No",0,VLOOKUP(AC$3,LISTS!$M$2:$N$21,2,FALSE)*IF(Q413="YES",1,0)))*VLOOKUP($H413,LISTS!$G$2:$H$10,2,FALSE)</f>
        <v>0</v>
      </c>
      <c r="AD413" s="13">
        <f>(IF($K413="No",0,VLOOKUP(AD$3,LISTS!$M$2:$N$21,2,FALSE)*IF(R413="YES",1,0)))*VLOOKUP($H413,LISTS!$G$2:$H$10,2,FALSE)</f>
        <v>0</v>
      </c>
      <c r="AE413" s="13">
        <f>(IF($K413="No",0,VLOOKUP(AE$3,LISTS!$M$2:$N$21,2,FALSE)*IF(S413="YES",1,0)))*VLOOKUP($H413,LISTS!$G$2:$H$10,2,FALSE)</f>
        <v>0</v>
      </c>
      <c r="AF413" s="13">
        <f>(IF($K413="No",0,VLOOKUP(AF$3,LISTS!$M$2:$N$21,2,FALSE)*IF(T413="YES",1,0)))*VLOOKUP($H413,LISTS!$G$2:$H$10,2,FALSE)</f>
        <v>0</v>
      </c>
      <c r="AG413" s="13">
        <f>(IF($K413="No",0,VLOOKUP(AG$3,LISTS!$M$2:$N$21,2,FALSE)*IF(U413="YES",1,0)))*VLOOKUP($H413,LISTS!$G$2:$H$10,2,FALSE)</f>
        <v>0</v>
      </c>
      <c r="AH413" s="13">
        <f>(IF($K413="No",0,VLOOKUP(AH$3,LISTS!$M$2:$N$21,2,FALSE)*IF(V413="YES",1,0)))*VLOOKUP($H413,LISTS!$G$2:$H$10,2,FALSE)</f>
        <v>0</v>
      </c>
      <c r="AI413" s="29">
        <f t="shared" si="71"/>
        <v>0</v>
      </c>
    </row>
    <row r="414" spans="1:35" x14ac:dyDescent="0.25">
      <c r="A414" s="3">
        <f t="shared" si="68"/>
        <v>2023</v>
      </c>
      <c r="B414" s="11">
        <f t="shared" si="69"/>
        <v>15</v>
      </c>
      <c r="C414" s="11" t="str">
        <f>VLOOKUP($B414,'FIXTURES INPUT'!$A$4:$H$41,2,FALSE)</f>
        <v>WK15</v>
      </c>
      <c r="D414" s="13" t="str">
        <f>VLOOKUP($B414,'FIXTURES INPUT'!$A$4:$H$41,3,FALSE)</f>
        <v>Sun</v>
      </c>
      <c r="E414" s="14">
        <f>VLOOKUP($B414,'FIXTURES INPUT'!$A$4:$H$41,4,FALSE)</f>
        <v>45123</v>
      </c>
      <c r="F414" s="4" t="str">
        <f>VLOOKUP($B414,'FIXTURES INPUT'!$A$4:$H$41,6,FALSE)</f>
        <v>Gestingthorpe</v>
      </c>
      <c r="G414" s="13" t="str">
        <f>VLOOKUP($B414,'FIXTURES INPUT'!$A$4:$H$41,7,FALSE)</f>
        <v>Home</v>
      </c>
      <c r="H414" s="13" t="str">
        <f>VLOOKUP($B414,'FIXTURES INPUT'!$A$4:$H$41,8,FALSE)</f>
        <v>Standard</v>
      </c>
      <c r="I414" s="13">
        <v>5</v>
      </c>
      <c r="J414" s="4" t="str">
        <f>VLOOKUP($I414,LISTS!$A$2:$B$39,2,FALSE)</f>
        <v>Cal</v>
      </c>
      <c r="K414" s="32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X414" s="13">
        <f>(IF($K414="No",0,VLOOKUP(X$3,LISTS!$M$2:$N$21,2,FALSE)*L414))*VLOOKUP($H414,LISTS!$G$2:$H$10,2,FALSE)</f>
        <v>0</v>
      </c>
      <c r="Y414" s="13">
        <f>(IF($K414="No",0,VLOOKUP(Y$3,LISTS!$M$2:$N$21,2,FALSE)*M414))*VLOOKUP($H414,LISTS!$G$2:$H$10,2,FALSE)</f>
        <v>0</v>
      </c>
      <c r="Z414" s="13">
        <f>(IF($K414="No",0,VLOOKUP(Z$3,LISTS!$M$2:$N$21,2,FALSE)*N414))*VLOOKUP($H414,LISTS!$G$2:$H$10,2,FALSE)</f>
        <v>0</v>
      </c>
      <c r="AA414" s="13">
        <f>(IF($K414="No",0,VLOOKUP(AA$3,LISTS!$M$2:$N$21,2,FALSE)*O414))*VLOOKUP($H414,LISTS!$G$2:$H$10,2,FALSE)</f>
        <v>0</v>
      </c>
      <c r="AB414" s="13">
        <f>(IF($K414="No",0,VLOOKUP(AB$3,LISTS!$M$2:$N$21,2,FALSE)*P414))*VLOOKUP($H414,LISTS!$G$2:$H$10,2,FALSE)</f>
        <v>0</v>
      </c>
      <c r="AC414" s="13">
        <f>(IF($K414="No",0,VLOOKUP(AC$3,LISTS!$M$2:$N$21,2,FALSE)*IF(Q414="YES",1,0)))*VLOOKUP($H414,LISTS!$G$2:$H$10,2,FALSE)</f>
        <v>0</v>
      </c>
      <c r="AD414" s="13">
        <f>(IF($K414="No",0,VLOOKUP(AD$3,LISTS!$M$2:$N$21,2,FALSE)*IF(R414="YES",1,0)))*VLOOKUP($H414,LISTS!$G$2:$H$10,2,FALSE)</f>
        <v>0</v>
      </c>
      <c r="AE414" s="13">
        <f>(IF($K414="No",0,VLOOKUP(AE$3,LISTS!$M$2:$N$21,2,FALSE)*IF(S414="YES",1,0)))*VLOOKUP($H414,LISTS!$G$2:$H$10,2,FALSE)</f>
        <v>0</v>
      </c>
      <c r="AF414" s="13">
        <f>(IF($K414="No",0,VLOOKUP(AF$3,LISTS!$M$2:$N$21,2,FALSE)*IF(T414="YES",1,0)))*VLOOKUP($H414,LISTS!$G$2:$H$10,2,FALSE)</f>
        <v>0</v>
      </c>
      <c r="AG414" s="13">
        <f>(IF($K414="No",0,VLOOKUP(AG$3,LISTS!$M$2:$N$21,2,FALSE)*IF(U414="YES",1,0)))*VLOOKUP($H414,LISTS!$G$2:$H$10,2,FALSE)</f>
        <v>0</v>
      </c>
      <c r="AH414" s="13">
        <f>(IF($K414="No",0,VLOOKUP(AH$3,LISTS!$M$2:$N$21,2,FALSE)*IF(V414="YES",1,0)))*VLOOKUP($H414,LISTS!$G$2:$H$10,2,FALSE)</f>
        <v>0</v>
      </c>
      <c r="AI414" s="29">
        <f t="shared" si="71"/>
        <v>0</v>
      </c>
    </row>
    <row r="415" spans="1:35" x14ac:dyDescent="0.25">
      <c r="A415" s="3">
        <f t="shared" si="68"/>
        <v>2023</v>
      </c>
      <c r="B415" s="11">
        <f t="shared" si="69"/>
        <v>15</v>
      </c>
      <c r="C415" s="11" t="str">
        <f>VLOOKUP($B415,'FIXTURES INPUT'!$A$4:$H$41,2,FALSE)</f>
        <v>WK15</v>
      </c>
      <c r="D415" s="13" t="str">
        <f>VLOOKUP($B415,'FIXTURES INPUT'!$A$4:$H$41,3,FALSE)</f>
        <v>Sun</v>
      </c>
      <c r="E415" s="14">
        <f>VLOOKUP($B415,'FIXTURES INPUT'!$A$4:$H$41,4,FALSE)</f>
        <v>45123</v>
      </c>
      <c r="F415" s="4" t="str">
        <f>VLOOKUP($B415,'FIXTURES INPUT'!$A$4:$H$41,6,FALSE)</f>
        <v>Gestingthorpe</v>
      </c>
      <c r="G415" s="13" t="str">
        <f>VLOOKUP($B415,'FIXTURES INPUT'!$A$4:$H$41,7,FALSE)</f>
        <v>Home</v>
      </c>
      <c r="H415" s="13" t="str">
        <f>VLOOKUP($B415,'FIXTURES INPUT'!$A$4:$H$41,8,FALSE)</f>
        <v>Standard</v>
      </c>
      <c r="I415" s="13">
        <v>6</v>
      </c>
      <c r="J415" s="4" t="str">
        <f>VLOOKUP($I415,LISTS!$A$2:$B$39,2,FALSE)</f>
        <v>Weavers</v>
      </c>
      <c r="K415" s="32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X415" s="13">
        <f>(IF($K415="No",0,VLOOKUP(X$3,LISTS!$M$2:$N$21,2,FALSE)*L415))*VLOOKUP($H415,LISTS!$G$2:$H$10,2,FALSE)</f>
        <v>0</v>
      </c>
      <c r="Y415" s="13">
        <f>(IF($K415="No",0,VLOOKUP(Y$3,LISTS!$M$2:$N$21,2,FALSE)*M415))*VLOOKUP($H415,LISTS!$G$2:$H$10,2,FALSE)</f>
        <v>0</v>
      </c>
      <c r="Z415" s="13">
        <f>(IF($K415="No",0,VLOOKUP(Z$3,LISTS!$M$2:$N$21,2,FALSE)*N415))*VLOOKUP($H415,LISTS!$G$2:$H$10,2,FALSE)</f>
        <v>0</v>
      </c>
      <c r="AA415" s="13">
        <f>(IF($K415="No",0,VLOOKUP(AA$3,LISTS!$M$2:$N$21,2,FALSE)*O415))*VLOOKUP($H415,LISTS!$G$2:$H$10,2,FALSE)</f>
        <v>0</v>
      </c>
      <c r="AB415" s="13">
        <f>(IF($K415="No",0,VLOOKUP(AB$3,LISTS!$M$2:$N$21,2,FALSE)*P415))*VLOOKUP($H415,LISTS!$G$2:$H$10,2,FALSE)</f>
        <v>0</v>
      </c>
      <c r="AC415" s="13">
        <f>(IF($K415="No",0,VLOOKUP(AC$3,LISTS!$M$2:$N$21,2,FALSE)*IF(Q415="YES",1,0)))*VLOOKUP($H415,LISTS!$G$2:$H$10,2,FALSE)</f>
        <v>0</v>
      </c>
      <c r="AD415" s="13">
        <f>(IF($K415="No",0,VLOOKUP(AD$3,LISTS!$M$2:$N$21,2,FALSE)*IF(R415="YES",1,0)))*VLOOKUP($H415,LISTS!$G$2:$H$10,2,FALSE)</f>
        <v>0</v>
      </c>
      <c r="AE415" s="13">
        <f>(IF($K415="No",0,VLOOKUP(AE$3,LISTS!$M$2:$N$21,2,FALSE)*IF(S415="YES",1,0)))*VLOOKUP($H415,LISTS!$G$2:$H$10,2,FALSE)</f>
        <v>0</v>
      </c>
      <c r="AF415" s="13">
        <f>(IF($K415="No",0,VLOOKUP(AF$3,LISTS!$M$2:$N$21,2,FALSE)*IF(T415="YES",1,0)))*VLOOKUP($H415,LISTS!$G$2:$H$10,2,FALSE)</f>
        <v>0</v>
      </c>
      <c r="AG415" s="13">
        <f>(IF($K415="No",0,VLOOKUP(AG$3,LISTS!$M$2:$N$21,2,FALSE)*IF(U415="YES",1,0)))*VLOOKUP($H415,LISTS!$G$2:$H$10,2,FALSE)</f>
        <v>0</v>
      </c>
      <c r="AH415" s="13">
        <f>(IF($K415="No",0,VLOOKUP(AH$3,LISTS!$M$2:$N$21,2,FALSE)*IF(V415="YES",1,0)))*VLOOKUP($H415,LISTS!$G$2:$H$10,2,FALSE)</f>
        <v>0</v>
      </c>
      <c r="AI415" s="29">
        <f t="shared" si="71"/>
        <v>0</v>
      </c>
    </row>
    <row r="416" spans="1:35" x14ac:dyDescent="0.25">
      <c r="A416" s="3">
        <f t="shared" si="68"/>
        <v>2023</v>
      </c>
      <c r="B416" s="11">
        <f t="shared" si="69"/>
        <v>15</v>
      </c>
      <c r="C416" s="11" t="str">
        <f>VLOOKUP($B416,'FIXTURES INPUT'!$A$4:$H$41,2,FALSE)</f>
        <v>WK15</v>
      </c>
      <c r="D416" s="13" t="str">
        <f>VLOOKUP($B416,'FIXTURES INPUT'!$A$4:$H$41,3,FALSE)</f>
        <v>Sun</v>
      </c>
      <c r="E416" s="14">
        <f>VLOOKUP($B416,'FIXTURES INPUT'!$A$4:$H$41,4,FALSE)</f>
        <v>45123</v>
      </c>
      <c r="F416" s="4" t="str">
        <f>VLOOKUP($B416,'FIXTURES INPUT'!$A$4:$H$41,6,FALSE)</f>
        <v>Gestingthorpe</v>
      </c>
      <c r="G416" s="13" t="str">
        <f>VLOOKUP($B416,'FIXTURES INPUT'!$A$4:$H$41,7,FALSE)</f>
        <v>Home</v>
      </c>
      <c r="H416" s="13" t="str">
        <f>VLOOKUP($B416,'FIXTURES INPUT'!$A$4:$H$41,8,FALSE)</f>
        <v>Standard</v>
      </c>
      <c r="I416" s="13">
        <v>7</v>
      </c>
      <c r="J416" s="4" t="str">
        <f>VLOOKUP($I416,LISTS!$A$2:$B$39,2,FALSE)</f>
        <v>Superted</v>
      </c>
      <c r="K416" s="32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X416" s="13">
        <f>(IF($K416="No",0,VLOOKUP(X$3,LISTS!$M$2:$N$21,2,FALSE)*L416))*VLOOKUP($H416,LISTS!$G$2:$H$10,2,FALSE)</f>
        <v>0</v>
      </c>
      <c r="Y416" s="13">
        <f>(IF($K416="No",0,VLOOKUP(Y$3,LISTS!$M$2:$N$21,2,FALSE)*M416))*VLOOKUP($H416,LISTS!$G$2:$H$10,2,FALSE)</f>
        <v>0</v>
      </c>
      <c r="Z416" s="13">
        <f>(IF($K416="No",0,VLOOKUP(Z$3,LISTS!$M$2:$N$21,2,FALSE)*N416))*VLOOKUP($H416,LISTS!$G$2:$H$10,2,FALSE)</f>
        <v>0</v>
      </c>
      <c r="AA416" s="13">
        <f>(IF($K416="No",0,VLOOKUP(AA$3,LISTS!$M$2:$N$21,2,FALSE)*O416))*VLOOKUP($H416,LISTS!$G$2:$H$10,2,FALSE)</f>
        <v>0</v>
      </c>
      <c r="AB416" s="13">
        <f>(IF($K416="No",0,VLOOKUP(AB$3,LISTS!$M$2:$N$21,2,FALSE)*P416))*VLOOKUP($H416,LISTS!$G$2:$H$10,2,FALSE)</f>
        <v>0</v>
      </c>
      <c r="AC416" s="13">
        <f>(IF($K416="No",0,VLOOKUP(AC$3,LISTS!$M$2:$N$21,2,FALSE)*IF(Q416="YES",1,0)))*VLOOKUP($H416,LISTS!$G$2:$H$10,2,FALSE)</f>
        <v>0</v>
      </c>
      <c r="AD416" s="13">
        <f>(IF($K416="No",0,VLOOKUP(AD$3,LISTS!$M$2:$N$21,2,FALSE)*IF(R416="YES",1,0)))*VLOOKUP($H416,LISTS!$G$2:$H$10,2,FALSE)</f>
        <v>0</v>
      </c>
      <c r="AE416" s="13">
        <f>(IF($K416="No",0,VLOOKUP(AE$3,LISTS!$M$2:$N$21,2,FALSE)*IF(S416="YES",1,0)))*VLOOKUP($H416,LISTS!$G$2:$H$10,2,FALSE)</f>
        <v>0</v>
      </c>
      <c r="AF416" s="13">
        <f>(IF($K416="No",0,VLOOKUP(AF$3,LISTS!$M$2:$N$21,2,FALSE)*IF(T416="YES",1,0)))*VLOOKUP($H416,LISTS!$G$2:$H$10,2,FALSE)</f>
        <v>0</v>
      </c>
      <c r="AG416" s="13">
        <f>(IF($K416="No",0,VLOOKUP(AG$3,LISTS!$M$2:$N$21,2,FALSE)*IF(U416="YES",1,0)))*VLOOKUP($H416,LISTS!$G$2:$H$10,2,FALSE)</f>
        <v>0</v>
      </c>
      <c r="AH416" s="13">
        <f>(IF($K416="No",0,VLOOKUP(AH$3,LISTS!$M$2:$N$21,2,FALSE)*IF(V416="YES",1,0)))*VLOOKUP($H416,LISTS!$G$2:$H$10,2,FALSE)</f>
        <v>0</v>
      </c>
      <c r="AI416" s="29">
        <f t="shared" si="71"/>
        <v>0</v>
      </c>
    </row>
    <row r="417" spans="1:35" x14ac:dyDescent="0.25">
      <c r="A417" s="3">
        <f t="shared" si="68"/>
        <v>2023</v>
      </c>
      <c r="B417" s="11">
        <f t="shared" si="69"/>
        <v>15</v>
      </c>
      <c r="C417" s="11" t="str">
        <f>VLOOKUP($B417,'FIXTURES INPUT'!$A$4:$H$41,2,FALSE)</f>
        <v>WK15</v>
      </c>
      <c r="D417" s="13" t="str">
        <f>VLOOKUP($B417,'FIXTURES INPUT'!$A$4:$H$41,3,FALSE)</f>
        <v>Sun</v>
      </c>
      <c r="E417" s="14">
        <f>VLOOKUP($B417,'FIXTURES INPUT'!$A$4:$H$41,4,FALSE)</f>
        <v>45123</v>
      </c>
      <c r="F417" s="4" t="str">
        <f>VLOOKUP($B417,'FIXTURES INPUT'!$A$4:$H$41,6,FALSE)</f>
        <v>Gestingthorpe</v>
      </c>
      <c r="G417" s="13" t="str">
        <f>VLOOKUP($B417,'FIXTURES INPUT'!$A$4:$H$41,7,FALSE)</f>
        <v>Home</v>
      </c>
      <c r="H417" s="13" t="str">
        <f>VLOOKUP($B417,'FIXTURES INPUT'!$A$4:$H$41,8,FALSE)</f>
        <v>Standard</v>
      </c>
      <c r="I417" s="13">
        <f t="shared" ref="I417" si="76">I416+1</f>
        <v>8</v>
      </c>
      <c r="J417" s="4" t="str">
        <f>VLOOKUP($I417,LISTS!$A$2:$B$39,2,FALSE)</f>
        <v>Little</v>
      </c>
      <c r="K417" s="32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X417" s="13">
        <f>(IF($K417="No",0,VLOOKUP(X$3,LISTS!$M$2:$N$21,2,FALSE)*L417))*VLOOKUP($H417,LISTS!$G$2:$H$10,2,FALSE)</f>
        <v>0</v>
      </c>
      <c r="Y417" s="13">
        <f>(IF($K417="No",0,VLOOKUP(Y$3,LISTS!$M$2:$N$21,2,FALSE)*M417))*VLOOKUP($H417,LISTS!$G$2:$H$10,2,FALSE)</f>
        <v>0</v>
      </c>
      <c r="Z417" s="13">
        <f>(IF($K417="No",0,VLOOKUP(Z$3,LISTS!$M$2:$N$21,2,FALSE)*N417))*VLOOKUP($H417,LISTS!$G$2:$H$10,2,FALSE)</f>
        <v>0</v>
      </c>
      <c r="AA417" s="13">
        <f>(IF($K417="No",0,VLOOKUP(AA$3,LISTS!$M$2:$N$21,2,FALSE)*O417))*VLOOKUP($H417,LISTS!$G$2:$H$10,2,FALSE)</f>
        <v>0</v>
      </c>
      <c r="AB417" s="13">
        <f>(IF($K417="No",0,VLOOKUP(AB$3,LISTS!$M$2:$N$21,2,FALSE)*P417))*VLOOKUP($H417,LISTS!$G$2:$H$10,2,FALSE)</f>
        <v>0</v>
      </c>
      <c r="AC417" s="13">
        <f>(IF($K417="No",0,VLOOKUP(AC$3,LISTS!$M$2:$N$21,2,FALSE)*IF(Q417="YES",1,0)))*VLOOKUP($H417,LISTS!$G$2:$H$10,2,FALSE)</f>
        <v>0</v>
      </c>
      <c r="AD417" s="13">
        <f>(IF($K417="No",0,VLOOKUP(AD$3,LISTS!$M$2:$N$21,2,FALSE)*IF(R417="YES",1,0)))*VLOOKUP($H417,LISTS!$G$2:$H$10,2,FALSE)</f>
        <v>0</v>
      </c>
      <c r="AE417" s="13">
        <f>(IF($K417="No",0,VLOOKUP(AE$3,LISTS!$M$2:$N$21,2,FALSE)*IF(S417="YES",1,0)))*VLOOKUP($H417,LISTS!$G$2:$H$10,2,FALSE)</f>
        <v>0</v>
      </c>
      <c r="AF417" s="13">
        <f>(IF($K417="No",0,VLOOKUP(AF$3,LISTS!$M$2:$N$21,2,FALSE)*IF(T417="YES",1,0)))*VLOOKUP($H417,LISTS!$G$2:$H$10,2,FALSE)</f>
        <v>0</v>
      </c>
      <c r="AG417" s="13">
        <f>(IF($K417="No",0,VLOOKUP(AG$3,LISTS!$M$2:$N$21,2,FALSE)*IF(U417="YES",1,0)))*VLOOKUP($H417,LISTS!$G$2:$H$10,2,FALSE)</f>
        <v>0</v>
      </c>
      <c r="AH417" s="13">
        <f>(IF($K417="No",0,VLOOKUP(AH$3,LISTS!$M$2:$N$21,2,FALSE)*IF(V417="YES",1,0)))*VLOOKUP($H417,LISTS!$G$2:$H$10,2,FALSE)</f>
        <v>0</v>
      </c>
      <c r="AI417" s="29">
        <f t="shared" si="71"/>
        <v>0</v>
      </c>
    </row>
    <row r="418" spans="1:35" x14ac:dyDescent="0.25">
      <c r="A418" s="3">
        <f t="shared" si="68"/>
        <v>2023</v>
      </c>
      <c r="B418" s="11">
        <f t="shared" si="69"/>
        <v>15</v>
      </c>
      <c r="C418" s="11" t="str">
        <f>VLOOKUP($B418,'FIXTURES INPUT'!$A$4:$H$41,2,FALSE)</f>
        <v>WK15</v>
      </c>
      <c r="D418" s="13" t="str">
        <f>VLOOKUP($B418,'FIXTURES INPUT'!$A$4:$H$41,3,FALSE)</f>
        <v>Sun</v>
      </c>
      <c r="E418" s="14">
        <f>VLOOKUP($B418,'FIXTURES INPUT'!$A$4:$H$41,4,FALSE)</f>
        <v>45123</v>
      </c>
      <c r="F418" s="4" t="str">
        <f>VLOOKUP($B418,'FIXTURES INPUT'!$A$4:$H$41,6,FALSE)</f>
        <v>Gestingthorpe</v>
      </c>
      <c r="G418" s="13" t="str">
        <f>VLOOKUP($B418,'FIXTURES INPUT'!$A$4:$H$41,7,FALSE)</f>
        <v>Home</v>
      </c>
      <c r="H418" s="13" t="str">
        <f>VLOOKUP($B418,'FIXTURES INPUT'!$A$4:$H$41,8,FALSE)</f>
        <v>Standard</v>
      </c>
      <c r="I418" s="13">
        <f t="shared" si="72"/>
        <v>9</v>
      </c>
      <c r="J418" s="4" t="str">
        <f>VLOOKUP($I418,LISTS!$A$2:$B$39,2,FALSE)</f>
        <v>Dan Common</v>
      </c>
      <c r="K418" s="32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X418" s="13">
        <f>(IF($K418="No",0,VLOOKUP(X$3,LISTS!$M$2:$N$21,2,FALSE)*L418))*VLOOKUP($H418,LISTS!$G$2:$H$10,2,FALSE)</f>
        <v>0</v>
      </c>
      <c r="Y418" s="13">
        <f>(IF($K418="No",0,VLOOKUP(Y$3,LISTS!$M$2:$N$21,2,FALSE)*M418))*VLOOKUP($H418,LISTS!$G$2:$H$10,2,FALSE)</f>
        <v>0</v>
      </c>
      <c r="Z418" s="13">
        <f>(IF($K418="No",0,VLOOKUP(Z$3,LISTS!$M$2:$N$21,2,FALSE)*N418))*VLOOKUP($H418,LISTS!$G$2:$H$10,2,FALSE)</f>
        <v>0</v>
      </c>
      <c r="AA418" s="13">
        <f>(IF($K418="No",0,VLOOKUP(AA$3,LISTS!$M$2:$N$21,2,FALSE)*O418))*VLOOKUP($H418,LISTS!$G$2:$H$10,2,FALSE)</f>
        <v>0</v>
      </c>
      <c r="AB418" s="13">
        <f>(IF($K418="No",0,VLOOKUP(AB$3,LISTS!$M$2:$N$21,2,FALSE)*P418))*VLOOKUP($H418,LISTS!$G$2:$H$10,2,FALSE)</f>
        <v>0</v>
      </c>
      <c r="AC418" s="13">
        <f>(IF($K418="No",0,VLOOKUP(AC$3,LISTS!$M$2:$N$21,2,FALSE)*IF(Q418="YES",1,0)))*VLOOKUP($H418,LISTS!$G$2:$H$10,2,FALSE)</f>
        <v>0</v>
      </c>
      <c r="AD418" s="13">
        <f>(IF($K418="No",0,VLOOKUP(AD$3,LISTS!$M$2:$N$21,2,FALSE)*IF(R418="YES",1,0)))*VLOOKUP($H418,LISTS!$G$2:$H$10,2,FALSE)</f>
        <v>0</v>
      </c>
      <c r="AE418" s="13">
        <f>(IF($K418="No",0,VLOOKUP(AE$3,LISTS!$M$2:$N$21,2,FALSE)*IF(S418="YES",1,0)))*VLOOKUP($H418,LISTS!$G$2:$H$10,2,FALSE)</f>
        <v>0</v>
      </c>
      <c r="AF418" s="13">
        <f>(IF($K418="No",0,VLOOKUP(AF$3,LISTS!$M$2:$N$21,2,FALSE)*IF(T418="YES",1,0)))*VLOOKUP($H418,LISTS!$G$2:$H$10,2,FALSE)</f>
        <v>0</v>
      </c>
      <c r="AG418" s="13">
        <f>(IF($K418="No",0,VLOOKUP(AG$3,LISTS!$M$2:$N$21,2,FALSE)*IF(U418="YES",1,0)))*VLOOKUP($H418,LISTS!$G$2:$H$10,2,FALSE)</f>
        <v>0</v>
      </c>
      <c r="AH418" s="13">
        <f>(IF($K418="No",0,VLOOKUP(AH$3,LISTS!$M$2:$N$21,2,FALSE)*IF(V418="YES",1,0)))*VLOOKUP($H418,LISTS!$G$2:$H$10,2,FALSE)</f>
        <v>0</v>
      </c>
      <c r="AI418" s="29">
        <f t="shared" si="71"/>
        <v>0</v>
      </c>
    </row>
    <row r="419" spans="1:35" x14ac:dyDescent="0.25">
      <c r="A419" s="3">
        <f t="shared" si="68"/>
        <v>2023</v>
      </c>
      <c r="B419" s="11">
        <f t="shared" si="69"/>
        <v>15</v>
      </c>
      <c r="C419" s="11" t="str">
        <f>VLOOKUP($B419,'FIXTURES INPUT'!$A$4:$H$41,2,FALSE)</f>
        <v>WK15</v>
      </c>
      <c r="D419" s="13" t="str">
        <f>VLOOKUP($B419,'FIXTURES INPUT'!$A$4:$H$41,3,FALSE)</f>
        <v>Sun</v>
      </c>
      <c r="E419" s="14">
        <f>VLOOKUP($B419,'FIXTURES INPUT'!$A$4:$H$41,4,FALSE)</f>
        <v>45123</v>
      </c>
      <c r="F419" s="4" t="str">
        <f>VLOOKUP($B419,'FIXTURES INPUT'!$A$4:$H$41,6,FALSE)</f>
        <v>Gestingthorpe</v>
      </c>
      <c r="G419" s="13" t="str">
        <f>VLOOKUP($B419,'FIXTURES INPUT'!$A$4:$H$41,7,FALSE)</f>
        <v>Home</v>
      </c>
      <c r="H419" s="13" t="str">
        <f>VLOOKUP($B419,'FIXTURES INPUT'!$A$4:$H$41,8,FALSE)</f>
        <v>Standard</v>
      </c>
      <c r="I419" s="13">
        <f t="shared" si="72"/>
        <v>10</v>
      </c>
      <c r="J419" s="4" t="str">
        <f>VLOOKUP($I419,LISTS!$A$2:$B$39,2,FALSE)</f>
        <v>Chown</v>
      </c>
      <c r="K419" s="32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X419" s="13">
        <f>(IF($K419="No",0,VLOOKUP(X$3,LISTS!$M$2:$N$21,2,FALSE)*L419))*VLOOKUP($H419,LISTS!$G$2:$H$10,2,FALSE)</f>
        <v>0</v>
      </c>
      <c r="Y419" s="13">
        <f>(IF($K419="No",0,VLOOKUP(Y$3,LISTS!$M$2:$N$21,2,FALSE)*M419))*VLOOKUP($H419,LISTS!$G$2:$H$10,2,FALSE)</f>
        <v>0</v>
      </c>
      <c r="Z419" s="13">
        <f>(IF($K419="No",0,VLOOKUP(Z$3,LISTS!$M$2:$N$21,2,FALSE)*N419))*VLOOKUP($H419,LISTS!$G$2:$H$10,2,FALSE)</f>
        <v>0</v>
      </c>
      <c r="AA419" s="13">
        <f>(IF($K419="No",0,VLOOKUP(AA$3,LISTS!$M$2:$N$21,2,FALSE)*O419))*VLOOKUP($H419,LISTS!$G$2:$H$10,2,FALSE)</f>
        <v>0</v>
      </c>
      <c r="AB419" s="13">
        <f>(IF($K419="No",0,VLOOKUP(AB$3,LISTS!$M$2:$N$21,2,FALSE)*P419))*VLOOKUP($H419,LISTS!$G$2:$H$10,2,FALSE)</f>
        <v>0</v>
      </c>
      <c r="AC419" s="13">
        <f>(IF($K419="No",0,VLOOKUP(AC$3,LISTS!$M$2:$N$21,2,FALSE)*IF(Q419="YES",1,0)))*VLOOKUP($H419,LISTS!$G$2:$H$10,2,FALSE)</f>
        <v>0</v>
      </c>
      <c r="AD419" s="13">
        <f>(IF($K419="No",0,VLOOKUP(AD$3,LISTS!$M$2:$N$21,2,FALSE)*IF(R419="YES",1,0)))*VLOOKUP($H419,LISTS!$G$2:$H$10,2,FALSE)</f>
        <v>0</v>
      </c>
      <c r="AE419" s="13">
        <f>(IF($K419="No",0,VLOOKUP(AE$3,LISTS!$M$2:$N$21,2,FALSE)*IF(S419="YES",1,0)))*VLOOKUP($H419,LISTS!$G$2:$H$10,2,FALSE)</f>
        <v>0</v>
      </c>
      <c r="AF419" s="13">
        <f>(IF($K419="No",0,VLOOKUP(AF$3,LISTS!$M$2:$N$21,2,FALSE)*IF(T419="YES",1,0)))*VLOOKUP($H419,LISTS!$G$2:$H$10,2,FALSE)</f>
        <v>0</v>
      </c>
      <c r="AG419" s="13">
        <f>(IF($K419="No",0,VLOOKUP(AG$3,LISTS!$M$2:$N$21,2,FALSE)*IF(U419="YES",1,0)))*VLOOKUP($H419,LISTS!$G$2:$H$10,2,FALSE)</f>
        <v>0</v>
      </c>
      <c r="AH419" s="13">
        <f>(IF($K419="No",0,VLOOKUP(AH$3,LISTS!$M$2:$N$21,2,FALSE)*IF(V419="YES",1,0)))*VLOOKUP($H419,LISTS!$G$2:$H$10,2,FALSE)</f>
        <v>0</v>
      </c>
      <c r="AI419" s="29">
        <f t="shared" si="71"/>
        <v>0</v>
      </c>
    </row>
    <row r="420" spans="1:35" x14ac:dyDescent="0.25">
      <c r="A420" s="3">
        <f t="shared" si="68"/>
        <v>2023</v>
      </c>
      <c r="B420" s="11">
        <f t="shared" si="69"/>
        <v>15</v>
      </c>
      <c r="C420" s="11" t="str">
        <f>VLOOKUP($B420,'FIXTURES INPUT'!$A$4:$H$41,2,FALSE)</f>
        <v>WK15</v>
      </c>
      <c r="D420" s="13" t="str">
        <f>VLOOKUP($B420,'FIXTURES INPUT'!$A$4:$H$41,3,FALSE)</f>
        <v>Sun</v>
      </c>
      <c r="E420" s="14">
        <f>VLOOKUP($B420,'FIXTURES INPUT'!$A$4:$H$41,4,FALSE)</f>
        <v>45123</v>
      </c>
      <c r="F420" s="4" t="str">
        <f>VLOOKUP($B420,'FIXTURES INPUT'!$A$4:$H$41,6,FALSE)</f>
        <v>Gestingthorpe</v>
      </c>
      <c r="G420" s="13" t="str">
        <f>VLOOKUP($B420,'FIXTURES INPUT'!$A$4:$H$41,7,FALSE)</f>
        <v>Home</v>
      </c>
      <c r="H420" s="13" t="str">
        <f>VLOOKUP($B420,'FIXTURES INPUT'!$A$4:$H$41,8,FALSE)</f>
        <v>Standard</v>
      </c>
      <c r="I420" s="13">
        <f t="shared" si="72"/>
        <v>11</v>
      </c>
      <c r="J420" s="4" t="str">
        <f>VLOOKUP($I420,LISTS!$A$2:$B$39,2,FALSE)</f>
        <v>Minndo</v>
      </c>
      <c r="K420" s="32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X420" s="13">
        <f>(IF($K420="No",0,VLOOKUP(X$3,LISTS!$M$2:$N$21,2,FALSE)*L420))*VLOOKUP($H420,LISTS!$G$2:$H$10,2,FALSE)</f>
        <v>0</v>
      </c>
      <c r="Y420" s="13">
        <f>(IF($K420="No",0,VLOOKUP(Y$3,LISTS!$M$2:$N$21,2,FALSE)*M420))*VLOOKUP($H420,LISTS!$G$2:$H$10,2,FALSE)</f>
        <v>0</v>
      </c>
      <c r="Z420" s="13">
        <f>(IF($K420="No",0,VLOOKUP(Z$3,LISTS!$M$2:$N$21,2,FALSE)*N420))*VLOOKUP($H420,LISTS!$G$2:$H$10,2,FALSE)</f>
        <v>0</v>
      </c>
      <c r="AA420" s="13">
        <f>(IF($K420="No",0,VLOOKUP(AA$3,LISTS!$M$2:$N$21,2,FALSE)*O420))*VLOOKUP($H420,LISTS!$G$2:$H$10,2,FALSE)</f>
        <v>0</v>
      </c>
      <c r="AB420" s="13">
        <f>(IF($K420="No",0,VLOOKUP(AB$3,LISTS!$M$2:$N$21,2,FALSE)*P420))*VLOOKUP($H420,LISTS!$G$2:$H$10,2,FALSE)</f>
        <v>0</v>
      </c>
      <c r="AC420" s="13">
        <f>(IF($K420="No",0,VLOOKUP(AC$3,LISTS!$M$2:$N$21,2,FALSE)*IF(Q420="YES",1,0)))*VLOOKUP($H420,LISTS!$G$2:$H$10,2,FALSE)</f>
        <v>0</v>
      </c>
      <c r="AD420" s="13">
        <f>(IF($K420="No",0,VLOOKUP(AD$3,LISTS!$M$2:$N$21,2,FALSE)*IF(R420="YES",1,0)))*VLOOKUP($H420,LISTS!$G$2:$H$10,2,FALSE)</f>
        <v>0</v>
      </c>
      <c r="AE420" s="13">
        <f>(IF($K420="No",0,VLOOKUP(AE$3,LISTS!$M$2:$N$21,2,FALSE)*IF(S420="YES",1,0)))*VLOOKUP($H420,LISTS!$G$2:$H$10,2,FALSE)</f>
        <v>0</v>
      </c>
      <c r="AF420" s="13">
        <f>(IF($K420="No",0,VLOOKUP(AF$3,LISTS!$M$2:$N$21,2,FALSE)*IF(T420="YES",1,0)))*VLOOKUP($H420,LISTS!$G$2:$H$10,2,FALSE)</f>
        <v>0</v>
      </c>
      <c r="AG420" s="13">
        <f>(IF($K420="No",0,VLOOKUP(AG$3,LISTS!$M$2:$N$21,2,FALSE)*IF(U420="YES",1,0)))*VLOOKUP($H420,LISTS!$G$2:$H$10,2,FALSE)</f>
        <v>0</v>
      </c>
      <c r="AH420" s="13">
        <f>(IF($K420="No",0,VLOOKUP(AH$3,LISTS!$M$2:$N$21,2,FALSE)*IF(V420="YES",1,0)))*VLOOKUP($H420,LISTS!$G$2:$H$10,2,FALSE)</f>
        <v>0</v>
      </c>
      <c r="AI420" s="29">
        <f t="shared" si="71"/>
        <v>0</v>
      </c>
    </row>
    <row r="421" spans="1:35" x14ac:dyDescent="0.25">
      <c r="A421" s="3">
        <f t="shared" si="68"/>
        <v>2023</v>
      </c>
      <c r="B421" s="11">
        <f t="shared" si="69"/>
        <v>15</v>
      </c>
      <c r="C421" s="11" t="str">
        <f>VLOOKUP($B421,'FIXTURES INPUT'!$A$4:$H$41,2,FALSE)</f>
        <v>WK15</v>
      </c>
      <c r="D421" s="13" t="str">
        <f>VLOOKUP($B421,'FIXTURES INPUT'!$A$4:$H$41,3,FALSE)</f>
        <v>Sun</v>
      </c>
      <c r="E421" s="14">
        <f>VLOOKUP($B421,'FIXTURES INPUT'!$A$4:$H$41,4,FALSE)</f>
        <v>45123</v>
      </c>
      <c r="F421" s="4" t="str">
        <f>VLOOKUP($B421,'FIXTURES INPUT'!$A$4:$H$41,6,FALSE)</f>
        <v>Gestingthorpe</v>
      </c>
      <c r="G421" s="13" t="str">
        <f>VLOOKUP($B421,'FIXTURES INPUT'!$A$4:$H$41,7,FALSE)</f>
        <v>Home</v>
      </c>
      <c r="H421" s="13" t="str">
        <f>VLOOKUP($B421,'FIXTURES INPUT'!$A$4:$H$41,8,FALSE)</f>
        <v>Standard</v>
      </c>
      <c r="I421" s="13">
        <f t="shared" si="72"/>
        <v>12</v>
      </c>
      <c r="J421" s="4" t="str">
        <f>VLOOKUP($I421,LISTS!$A$2:$B$39,2,FALSE)</f>
        <v>Bevan Gordon</v>
      </c>
      <c r="K421" s="32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X421" s="13">
        <f>(IF($K421="No",0,VLOOKUP(X$3,LISTS!$M$2:$N$21,2,FALSE)*L421))*VLOOKUP($H421,LISTS!$G$2:$H$10,2,FALSE)</f>
        <v>0</v>
      </c>
      <c r="Y421" s="13">
        <f>(IF($K421="No",0,VLOOKUP(Y$3,LISTS!$M$2:$N$21,2,FALSE)*M421))*VLOOKUP($H421,LISTS!$G$2:$H$10,2,FALSE)</f>
        <v>0</v>
      </c>
      <c r="Z421" s="13">
        <f>(IF($K421="No",0,VLOOKUP(Z$3,LISTS!$M$2:$N$21,2,FALSE)*N421))*VLOOKUP($H421,LISTS!$G$2:$H$10,2,FALSE)</f>
        <v>0</v>
      </c>
      <c r="AA421" s="13">
        <f>(IF($K421="No",0,VLOOKUP(AA$3,LISTS!$M$2:$N$21,2,FALSE)*O421))*VLOOKUP($H421,LISTS!$G$2:$H$10,2,FALSE)</f>
        <v>0</v>
      </c>
      <c r="AB421" s="13">
        <f>(IF($K421="No",0,VLOOKUP(AB$3,LISTS!$M$2:$N$21,2,FALSE)*P421))*VLOOKUP($H421,LISTS!$G$2:$H$10,2,FALSE)</f>
        <v>0</v>
      </c>
      <c r="AC421" s="13">
        <f>(IF($K421="No",0,VLOOKUP(AC$3,LISTS!$M$2:$N$21,2,FALSE)*IF(Q421="YES",1,0)))*VLOOKUP($H421,LISTS!$G$2:$H$10,2,FALSE)</f>
        <v>0</v>
      </c>
      <c r="AD421" s="13">
        <f>(IF($K421="No",0,VLOOKUP(AD$3,LISTS!$M$2:$N$21,2,FALSE)*IF(R421="YES",1,0)))*VLOOKUP($H421,LISTS!$G$2:$H$10,2,FALSE)</f>
        <v>0</v>
      </c>
      <c r="AE421" s="13">
        <f>(IF($K421="No",0,VLOOKUP(AE$3,LISTS!$M$2:$N$21,2,FALSE)*IF(S421="YES",1,0)))*VLOOKUP($H421,LISTS!$G$2:$H$10,2,FALSE)</f>
        <v>0</v>
      </c>
      <c r="AF421" s="13">
        <f>(IF($K421="No",0,VLOOKUP(AF$3,LISTS!$M$2:$N$21,2,FALSE)*IF(T421="YES",1,0)))*VLOOKUP($H421,LISTS!$G$2:$H$10,2,FALSE)</f>
        <v>0</v>
      </c>
      <c r="AG421" s="13">
        <f>(IF($K421="No",0,VLOOKUP(AG$3,LISTS!$M$2:$N$21,2,FALSE)*IF(U421="YES",1,0)))*VLOOKUP($H421,LISTS!$G$2:$H$10,2,FALSE)</f>
        <v>0</v>
      </c>
      <c r="AH421" s="13">
        <f>(IF($K421="No",0,VLOOKUP(AH$3,LISTS!$M$2:$N$21,2,FALSE)*IF(V421="YES",1,0)))*VLOOKUP($H421,LISTS!$G$2:$H$10,2,FALSE)</f>
        <v>0</v>
      </c>
      <c r="AI421" s="29">
        <f t="shared" si="71"/>
        <v>0</v>
      </c>
    </row>
    <row r="422" spans="1:35" x14ac:dyDescent="0.25">
      <c r="A422" s="3">
        <f t="shared" si="68"/>
        <v>2023</v>
      </c>
      <c r="B422" s="11">
        <f t="shared" si="69"/>
        <v>15</v>
      </c>
      <c r="C422" s="11" t="str">
        <f>VLOOKUP($B422,'FIXTURES INPUT'!$A$4:$H$41,2,FALSE)</f>
        <v>WK15</v>
      </c>
      <c r="D422" s="13" t="str">
        <f>VLOOKUP($B422,'FIXTURES INPUT'!$A$4:$H$41,3,FALSE)</f>
        <v>Sun</v>
      </c>
      <c r="E422" s="14">
        <f>VLOOKUP($B422,'FIXTURES INPUT'!$A$4:$H$41,4,FALSE)</f>
        <v>45123</v>
      </c>
      <c r="F422" s="4" t="str">
        <f>VLOOKUP($B422,'FIXTURES INPUT'!$A$4:$H$41,6,FALSE)</f>
        <v>Gestingthorpe</v>
      </c>
      <c r="G422" s="13" t="str">
        <f>VLOOKUP($B422,'FIXTURES INPUT'!$A$4:$H$41,7,FALSE)</f>
        <v>Home</v>
      </c>
      <c r="H422" s="13" t="str">
        <f>VLOOKUP($B422,'FIXTURES INPUT'!$A$4:$H$41,8,FALSE)</f>
        <v>Standard</v>
      </c>
      <c r="I422" s="13">
        <f t="shared" si="72"/>
        <v>13</v>
      </c>
      <c r="J422" s="4" t="str">
        <f>VLOOKUP($I422,LISTS!$A$2:$B$39,2,FALSE)</f>
        <v>Harry Armour</v>
      </c>
      <c r="K422" s="32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X422" s="13">
        <f>(IF($K422="No",0,VLOOKUP(X$3,LISTS!$M$2:$N$21,2,FALSE)*L422))*VLOOKUP($H422,LISTS!$G$2:$H$10,2,FALSE)</f>
        <v>0</v>
      </c>
      <c r="Y422" s="13">
        <f>(IF($K422="No",0,VLOOKUP(Y$3,LISTS!$M$2:$N$21,2,FALSE)*M422))*VLOOKUP($H422,LISTS!$G$2:$H$10,2,FALSE)</f>
        <v>0</v>
      </c>
      <c r="Z422" s="13">
        <f>(IF($K422="No",0,VLOOKUP(Z$3,LISTS!$M$2:$N$21,2,FALSE)*N422))*VLOOKUP($H422,LISTS!$G$2:$H$10,2,FALSE)</f>
        <v>0</v>
      </c>
      <c r="AA422" s="13">
        <f>(IF($K422="No",0,VLOOKUP(AA$3,LISTS!$M$2:$N$21,2,FALSE)*O422))*VLOOKUP($H422,LISTS!$G$2:$H$10,2,FALSE)</f>
        <v>0</v>
      </c>
      <c r="AB422" s="13">
        <f>(IF($K422="No",0,VLOOKUP(AB$3,LISTS!$M$2:$N$21,2,FALSE)*P422))*VLOOKUP($H422,LISTS!$G$2:$H$10,2,FALSE)</f>
        <v>0</v>
      </c>
      <c r="AC422" s="13">
        <f>(IF($K422="No",0,VLOOKUP(AC$3,LISTS!$M$2:$N$21,2,FALSE)*IF(Q422="YES",1,0)))*VLOOKUP($H422,LISTS!$G$2:$H$10,2,FALSE)</f>
        <v>0</v>
      </c>
      <c r="AD422" s="13">
        <f>(IF($K422="No",0,VLOOKUP(AD$3,LISTS!$M$2:$N$21,2,FALSE)*IF(R422="YES",1,0)))*VLOOKUP($H422,LISTS!$G$2:$H$10,2,FALSE)</f>
        <v>0</v>
      </c>
      <c r="AE422" s="13">
        <f>(IF($K422="No",0,VLOOKUP(AE$3,LISTS!$M$2:$N$21,2,FALSE)*IF(S422="YES",1,0)))*VLOOKUP($H422,LISTS!$G$2:$H$10,2,FALSE)</f>
        <v>0</v>
      </c>
      <c r="AF422" s="13">
        <f>(IF($K422="No",0,VLOOKUP(AF$3,LISTS!$M$2:$N$21,2,FALSE)*IF(T422="YES",1,0)))*VLOOKUP($H422,LISTS!$G$2:$H$10,2,FALSE)</f>
        <v>0</v>
      </c>
      <c r="AG422" s="13">
        <f>(IF($K422="No",0,VLOOKUP(AG$3,LISTS!$M$2:$N$21,2,FALSE)*IF(U422="YES",1,0)))*VLOOKUP($H422,LISTS!$G$2:$H$10,2,FALSE)</f>
        <v>0</v>
      </c>
      <c r="AH422" s="13">
        <f>(IF($K422="No",0,VLOOKUP(AH$3,LISTS!$M$2:$N$21,2,FALSE)*IF(V422="YES",1,0)))*VLOOKUP($H422,LISTS!$G$2:$H$10,2,FALSE)</f>
        <v>0</v>
      </c>
      <c r="AI422" s="29">
        <f t="shared" si="71"/>
        <v>0</v>
      </c>
    </row>
    <row r="423" spans="1:35" x14ac:dyDescent="0.25">
      <c r="A423" s="3">
        <f t="shared" si="68"/>
        <v>2023</v>
      </c>
      <c r="B423" s="11">
        <f t="shared" si="69"/>
        <v>15</v>
      </c>
      <c r="C423" s="11" t="str">
        <f>VLOOKUP($B423,'FIXTURES INPUT'!$A$4:$H$41,2,FALSE)</f>
        <v>WK15</v>
      </c>
      <c r="D423" s="13" t="str">
        <f>VLOOKUP($B423,'FIXTURES INPUT'!$A$4:$H$41,3,FALSE)</f>
        <v>Sun</v>
      </c>
      <c r="E423" s="14">
        <f>VLOOKUP($B423,'FIXTURES INPUT'!$A$4:$H$41,4,FALSE)</f>
        <v>45123</v>
      </c>
      <c r="F423" s="4" t="str">
        <f>VLOOKUP($B423,'FIXTURES INPUT'!$A$4:$H$41,6,FALSE)</f>
        <v>Gestingthorpe</v>
      </c>
      <c r="G423" s="13" t="str">
        <f>VLOOKUP($B423,'FIXTURES INPUT'!$A$4:$H$41,7,FALSE)</f>
        <v>Home</v>
      </c>
      <c r="H423" s="13" t="str">
        <f>VLOOKUP($B423,'FIXTURES INPUT'!$A$4:$H$41,8,FALSE)</f>
        <v>Standard</v>
      </c>
      <c r="I423" s="13">
        <f t="shared" si="72"/>
        <v>14</v>
      </c>
      <c r="J423" s="4" t="str">
        <f>VLOOKUP($I423,LISTS!$A$2:$B$39,2,FALSE)</f>
        <v>KP</v>
      </c>
      <c r="K423" s="32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X423" s="13">
        <f>(IF($K423="No",0,VLOOKUP(X$3,LISTS!$M$2:$N$21,2,FALSE)*L423))*VLOOKUP($H423,LISTS!$G$2:$H$10,2,FALSE)</f>
        <v>0</v>
      </c>
      <c r="Y423" s="13">
        <f>(IF($K423="No",0,VLOOKUP(Y$3,LISTS!$M$2:$N$21,2,FALSE)*M423))*VLOOKUP($H423,LISTS!$G$2:$H$10,2,FALSE)</f>
        <v>0</v>
      </c>
      <c r="Z423" s="13">
        <f>(IF($K423="No",0,VLOOKUP(Z$3,LISTS!$M$2:$N$21,2,FALSE)*N423))*VLOOKUP($H423,LISTS!$G$2:$H$10,2,FALSE)</f>
        <v>0</v>
      </c>
      <c r="AA423" s="13">
        <f>(IF($K423="No",0,VLOOKUP(AA$3,LISTS!$M$2:$N$21,2,FALSE)*O423))*VLOOKUP($H423,LISTS!$G$2:$H$10,2,FALSE)</f>
        <v>0</v>
      </c>
      <c r="AB423" s="13">
        <f>(IF($K423="No",0,VLOOKUP(AB$3,LISTS!$M$2:$N$21,2,FALSE)*P423))*VLOOKUP($H423,LISTS!$G$2:$H$10,2,FALSE)</f>
        <v>0</v>
      </c>
      <c r="AC423" s="13">
        <f>(IF($K423="No",0,VLOOKUP(AC$3,LISTS!$M$2:$N$21,2,FALSE)*IF(Q423="YES",1,0)))*VLOOKUP($H423,LISTS!$G$2:$H$10,2,FALSE)</f>
        <v>0</v>
      </c>
      <c r="AD423" s="13">
        <f>(IF($K423="No",0,VLOOKUP(AD$3,LISTS!$M$2:$N$21,2,FALSE)*IF(R423="YES",1,0)))*VLOOKUP($H423,LISTS!$G$2:$H$10,2,FALSE)</f>
        <v>0</v>
      </c>
      <c r="AE423" s="13">
        <f>(IF($K423="No",0,VLOOKUP(AE$3,LISTS!$M$2:$N$21,2,FALSE)*IF(S423="YES",1,0)))*VLOOKUP($H423,LISTS!$G$2:$H$10,2,FALSE)</f>
        <v>0</v>
      </c>
      <c r="AF423" s="13">
        <f>(IF($K423="No",0,VLOOKUP(AF$3,LISTS!$M$2:$N$21,2,FALSE)*IF(T423="YES",1,0)))*VLOOKUP($H423,LISTS!$G$2:$H$10,2,FALSE)</f>
        <v>0</v>
      </c>
      <c r="AG423" s="13">
        <f>(IF($K423="No",0,VLOOKUP(AG$3,LISTS!$M$2:$N$21,2,FALSE)*IF(U423="YES",1,0)))*VLOOKUP($H423,LISTS!$G$2:$H$10,2,FALSE)</f>
        <v>0</v>
      </c>
      <c r="AH423" s="13">
        <f>(IF($K423="No",0,VLOOKUP(AH$3,LISTS!$M$2:$N$21,2,FALSE)*IF(V423="YES",1,0)))*VLOOKUP($H423,LISTS!$G$2:$H$10,2,FALSE)</f>
        <v>0</v>
      </c>
      <c r="AI423" s="29">
        <f t="shared" si="71"/>
        <v>0</v>
      </c>
    </row>
    <row r="424" spans="1:35" x14ac:dyDescent="0.25">
      <c r="A424" s="3">
        <f t="shared" si="68"/>
        <v>2023</v>
      </c>
      <c r="B424" s="11">
        <f t="shared" si="69"/>
        <v>15</v>
      </c>
      <c r="C424" s="11" t="str">
        <f>VLOOKUP($B424,'FIXTURES INPUT'!$A$4:$H$41,2,FALSE)</f>
        <v>WK15</v>
      </c>
      <c r="D424" s="13" t="str">
        <f>VLOOKUP($B424,'FIXTURES INPUT'!$A$4:$H$41,3,FALSE)</f>
        <v>Sun</v>
      </c>
      <c r="E424" s="14">
        <f>VLOOKUP($B424,'FIXTURES INPUT'!$A$4:$H$41,4,FALSE)</f>
        <v>45123</v>
      </c>
      <c r="F424" s="4" t="str">
        <f>VLOOKUP($B424,'FIXTURES INPUT'!$A$4:$H$41,6,FALSE)</f>
        <v>Gestingthorpe</v>
      </c>
      <c r="G424" s="13" t="str">
        <f>VLOOKUP($B424,'FIXTURES INPUT'!$A$4:$H$41,7,FALSE)</f>
        <v>Home</v>
      </c>
      <c r="H424" s="13" t="str">
        <f>VLOOKUP($B424,'FIXTURES INPUT'!$A$4:$H$41,8,FALSE)</f>
        <v>Standard</v>
      </c>
      <c r="I424" s="13">
        <f t="shared" si="72"/>
        <v>15</v>
      </c>
      <c r="J424" s="4" t="str">
        <f>VLOOKUP($I424,LISTS!$A$2:$B$39,2,FALSE)</f>
        <v>Will Stacey</v>
      </c>
      <c r="K424" s="32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X424" s="13">
        <f>(IF($K424="No",0,VLOOKUP(X$3,LISTS!$M$2:$N$21,2,FALSE)*L424))*VLOOKUP($H424,LISTS!$G$2:$H$10,2,FALSE)</f>
        <v>0</v>
      </c>
      <c r="Y424" s="13">
        <f>(IF($K424="No",0,VLOOKUP(Y$3,LISTS!$M$2:$N$21,2,FALSE)*M424))*VLOOKUP($H424,LISTS!$G$2:$H$10,2,FALSE)</f>
        <v>0</v>
      </c>
      <c r="Z424" s="13">
        <f>(IF($K424="No",0,VLOOKUP(Z$3,LISTS!$M$2:$N$21,2,FALSE)*N424))*VLOOKUP($H424,LISTS!$G$2:$H$10,2,FALSE)</f>
        <v>0</v>
      </c>
      <c r="AA424" s="13">
        <f>(IF($K424="No",0,VLOOKUP(AA$3,LISTS!$M$2:$N$21,2,FALSE)*O424))*VLOOKUP($H424,LISTS!$G$2:$H$10,2,FALSE)</f>
        <v>0</v>
      </c>
      <c r="AB424" s="13">
        <f>(IF($K424="No",0,VLOOKUP(AB$3,LISTS!$M$2:$N$21,2,FALSE)*P424))*VLOOKUP($H424,LISTS!$G$2:$H$10,2,FALSE)</f>
        <v>0</v>
      </c>
      <c r="AC424" s="13">
        <f>(IF($K424="No",0,VLOOKUP(AC$3,LISTS!$M$2:$N$21,2,FALSE)*IF(Q424="YES",1,0)))*VLOOKUP($H424,LISTS!$G$2:$H$10,2,FALSE)</f>
        <v>0</v>
      </c>
      <c r="AD424" s="13">
        <f>(IF($K424="No",0,VLOOKUP(AD$3,LISTS!$M$2:$N$21,2,FALSE)*IF(R424="YES",1,0)))*VLOOKUP($H424,LISTS!$G$2:$H$10,2,FALSE)</f>
        <v>0</v>
      </c>
      <c r="AE424" s="13">
        <f>(IF($K424="No",0,VLOOKUP(AE$3,LISTS!$M$2:$N$21,2,FALSE)*IF(S424="YES",1,0)))*VLOOKUP($H424,LISTS!$G$2:$H$10,2,FALSE)</f>
        <v>0</v>
      </c>
      <c r="AF424" s="13">
        <f>(IF($K424="No",0,VLOOKUP(AF$3,LISTS!$M$2:$N$21,2,FALSE)*IF(T424="YES",1,0)))*VLOOKUP($H424,LISTS!$G$2:$H$10,2,FALSE)</f>
        <v>0</v>
      </c>
      <c r="AG424" s="13">
        <f>(IF($K424="No",0,VLOOKUP(AG$3,LISTS!$M$2:$N$21,2,FALSE)*IF(U424="YES",1,0)))*VLOOKUP($H424,LISTS!$G$2:$H$10,2,FALSE)</f>
        <v>0</v>
      </c>
      <c r="AH424" s="13">
        <f>(IF($K424="No",0,VLOOKUP(AH$3,LISTS!$M$2:$N$21,2,FALSE)*IF(V424="YES",1,0)))*VLOOKUP($H424,LISTS!$G$2:$H$10,2,FALSE)</f>
        <v>0</v>
      </c>
      <c r="AI424" s="29">
        <f t="shared" si="71"/>
        <v>0</v>
      </c>
    </row>
    <row r="425" spans="1:35" x14ac:dyDescent="0.25">
      <c r="A425" s="3">
        <f t="shared" si="68"/>
        <v>2023</v>
      </c>
      <c r="B425" s="11">
        <f t="shared" si="69"/>
        <v>15</v>
      </c>
      <c r="C425" s="11" t="str">
        <f>VLOOKUP($B425,'FIXTURES INPUT'!$A$4:$H$41,2,FALSE)</f>
        <v>WK15</v>
      </c>
      <c r="D425" s="13" t="str">
        <f>VLOOKUP($B425,'FIXTURES INPUT'!$A$4:$H$41,3,FALSE)</f>
        <v>Sun</v>
      </c>
      <c r="E425" s="14">
        <f>VLOOKUP($B425,'FIXTURES INPUT'!$A$4:$H$41,4,FALSE)</f>
        <v>45123</v>
      </c>
      <c r="F425" s="4" t="str">
        <f>VLOOKUP($B425,'FIXTURES INPUT'!$A$4:$H$41,6,FALSE)</f>
        <v>Gestingthorpe</v>
      </c>
      <c r="G425" s="13" t="str">
        <f>VLOOKUP($B425,'FIXTURES INPUT'!$A$4:$H$41,7,FALSE)</f>
        <v>Home</v>
      </c>
      <c r="H425" s="13" t="str">
        <f>VLOOKUP($B425,'FIXTURES INPUT'!$A$4:$H$41,8,FALSE)</f>
        <v>Standard</v>
      </c>
      <c r="I425" s="13">
        <f t="shared" si="72"/>
        <v>16</v>
      </c>
      <c r="J425" s="4" t="str">
        <f>VLOOKUP($I425,LISTS!$A$2:$B$39,2,FALSE)</f>
        <v>Barry</v>
      </c>
      <c r="K425" s="32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X425" s="13">
        <f>(IF($K425="No",0,VLOOKUP(X$3,LISTS!$M$2:$N$21,2,FALSE)*L425))*VLOOKUP($H425,LISTS!$G$2:$H$10,2,FALSE)</f>
        <v>0</v>
      </c>
      <c r="Y425" s="13">
        <f>(IF($K425="No",0,VLOOKUP(Y$3,LISTS!$M$2:$N$21,2,FALSE)*M425))*VLOOKUP($H425,LISTS!$G$2:$H$10,2,FALSE)</f>
        <v>0</v>
      </c>
      <c r="Z425" s="13">
        <f>(IF($K425="No",0,VLOOKUP(Z$3,LISTS!$M$2:$N$21,2,FALSE)*N425))*VLOOKUP($H425,LISTS!$G$2:$H$10,2,FALSE)</f>
        <v>0</v>
      </c>
      <c r="AA425" s="13">
        <f>(IF($K425="No",0,VLOOKUP(AA$3,LISTS!$M$2:$N$21,2,FALSE)*O425))*VLOOKUP($H425,LISTS!$G$2:$H$10,2,FALSE)</f>
        <v>0</v>
      </c>
      <c r="AB425" s="13">
        <f>(IF($K425="No",0,VLOOKUP(AB$3,LISTS!$M$2:$N$21,2,FALSE)*P425))*VLOOKUP($H425,LISTS!$G$2:$H$10,2,FALSE)</f>
        <v>0</v>
      </c>
      <c r="AC425" s="13">
        <f>(IF($K425="No",0,VLOOKUP(AC$3,LISTS!$M$2:$N$21,2,FALSE)*IF(Q425="YES",1,0)))*VLOOKUP($H425,LISTS!$G$2:$H$10,2,FALSE)</f>
        <v>0</v>
      </c>
      <c r="AD425" s="13">
        <f>(IF($K425="No",0,VLOOKUP(AD$3,LISTS!$M$2:$N$21,2,FALSE)*IF(R425="YES",1,0)))*VLOOKUP($H425,LISTS!$G$2:$H$10,2,FALSE)</f>
        <v>0</v>
      </c>
      <c r="AE425" s="13">
        <f>(IF($K425="No",0,VLOOKUP(AE$3,LISTS!$M$2:$N$21,2,FALSE)*IF(S425="YES",1,0)))*VLOOKUP($H425,LISTS!$G$2:$H$10,2,FALSE)</f>
        <v>0</v>
      </c>
      <c r="AF425" s="13">
        <f>(IF($K425="No",0,VLOOKUP(AF$3,LISTS!$M$2:$N$21,2,FALSE)*IF(T425="YES",1,0)))*VLOOKUP($H425,LISTS!$G$2:$H$10,2,FALSE)</f>
        <v>0</v>
      </c>
      <c r="AG425" s="13">
        <f>(IF($K425="No",0,VLOOKUP(AG$3,LISTS!$M$2:$N$21,2,FALSE)*IF(U425="YES",1,0)))*VLOOKUP($H425,LISTS!$G$2:$H$10,2,FALSE)</f>
        <v>0</v>
      </c>
      <c r="AH425" s="13">
        <f>(IF($K425="No",0,VLOOKUP(AH$3,LISTS!$M$2:$N$21,2,FALSE)*IF(V425="YES",1,0)))*VLOOKUP($H425,LISTS!$G$2:$H$10,2,FALSE)</f>
        <v>0</v>
      </c>
      <c r="AI425" s="29">
        <f t="shared" si="71"/>
        <v>0</v>
      </c>
    </row>
    <row r="426" spans="1:35" x14ac:dyDescent="0.25">
      <c r="A426" s="3">
        <f t="shared" si="68"/>
        <v>2023</v>
      </c>
      <c r="B426" s="11">
        <f t="shared" si="69"/>
        <v>15</v>
      </c>
      <c r="C426" s="11" t="str">
        <f>VLOOKUP($B426,'FIXTURES INPUT'!$A$4:$H$41,2,FALSE)</f>
        <v>WK15</v>
      </c>
      <c r="D426" s="13" t="str">
        <f>VLOOKUP($B426,'FIXTURES INPUT'!$A$4:$H$41,3,FALSE)</f>
        <v>Sun</v>
      </c>
      <c r="E426" s="14">
        <f>VLOOKUP($B426,'FIXTURES INPUT'!$A$4:$H$41,4,FALSE)</f>
        <v>45123</v>
      </c>
      <c r="F426" s="4" t="str">
        <f>VLOOKUP($B426,'FIXTURES INPUT'!$A$4:$H$41,6,FALSE)</f>
        <v>Gestingthorpe</v>
      </c>
      <c r="G426" s="13" t="str">
        <f>VLOOKUP($B426,'FIXTURES INPUT'!$A$4:$H$41,7,FALSE)</f>
        <v>Home</v>
      </c>
      <c r="H426" s="13" t="str">
        <f>VLOOKUP($B426,'FIXTURES INPUT'!$A$4:$H$41,8,FALSE)</f>
        <v>Standard</v>
      </c>
      <c r="I426" s="13">
        <f t="shared" si="72"/>
        <v>17</v>
      </c>
      <c r="J426" s="4" t="str">
        <f>VLOOKUP($I426,LISTS!$A$2:$B$39,2,FALSE)</f>
        <v>Rob Sherriff</v>
      </c>
      <c r="K426" s="32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X426" s="13">
        <f>(IF($K426="No",0,VLOOKUP(X$3,LISTS!$M$2:$N$21,2,FALSE)*L426))*VLOOKUP($H426,LISTS!$G$2:$H$10,2,FALSE)</f>
        <v>0</v>
      </c>
      <c r="Y426" s="13">
        <f>(IF($K426="No",0,VLOOKUP(Y$3,LISTS!$M$2:$N$21,2,FALSE)*M426))*VLOOKUP($H426,LISTS!$G$2:$H$10,2,FALSE)</f>
        <v>0</v>
      </c>
      <c r="Z426" s="13">
        <f>(IF($K426="No",0,VLOOKUP(Z$3,LISTS!$M$2:$N$21,2,FALSE)*N426))*VLOOKUP($H426,LISTS!$G$2:$H$10,2,FALSE)</f>
        <v>0</v>
      </c>
      <c r="AA426" s="13">
        <f>(IF($K426="No",0,VLOOKUP(AA$3,LISTS!$M$2:$N$21,2,FALSE)*O426))*VLOOKUP($H426,LISTS!$G$2:$H$10,2,FALSE)</f>
        <v>0</v>
      </c>
      <c r="AB426" s="13">
        <f>(IF($K426="No",0,VLOOKUP(AB$3,LISTS!$M$2:$N$21,2,FALSE)*P426))*VLOOKUP($H426,LISTS!$G$2:$H$10,2,FALSE)</f>
        <v>0</v>
      </c>
      <c r="AC426" s="13">
        <f>(IF($K426="No",0,VLOOKUP(AC$3,LISTS!$M$2:$N$21,2,FALSE)*IF(Q426="YES",1,0)))*VLOOKUP($H426,LISTS!$G$2:$H$10,2,FALSE)</f>
        <v>0</v>
      </c>
      <c r="AD426" s="13">
        <f>(IF($K426="No",0,VLOOKUP(AD$3,LISTS!$M$2:$N$21,2,FALSE)*IF(R426="YES",1,0)))*VLOOKUP($H426,LISTS!$G$2:$H$10,2,FALSE)</f>
        <v>0</v>
      </c>
      <c r="AE426" s="13">
        <f>(IF($K426="No",0,VLOOKUP(AE$3,LISTS!$M$2:$N$21,2,FALSE)*IF(S426="YES",1,0)))*VLOOKUP($H426,LISTS!$G$2:$H$10,2,FALSE)</f>
        <v>0</v>
      </c>
      <c r="AF426" s="13">
        <f>(IF($K426="No",0,VLOOKUP(AF$3,LISTS!$M$2:$N$21,2,FALSE)*IF(T426="YES",1,0)))*VLOOKUP($H426,LISTS!$G$2:$H$10,2,FALSE)</f>
        <v>0</v>
      </c>
      <c r="AG426" s="13">
        <f>(IF($K426="No",0,VLOOKUP(AG$3,LISTS!$M$2:$N$21,2,FALSE)*IF(U426="YES",1,0)))*VLOOKUP($H426,LISTS!$G$2:$H$10,2,FALSE)</f>
        <v>0</v>
      </c>
      <c r="AH426" s="13">
        <f>(IF($K426="No",0,VLOOKUP(AH$3,LISTS!$M$2:$N$21,2,FALSE)*IF(V426="YES",1,0)))*VLOOKUP($H426,LISTS!$G$2:$H$10,2,FALSE)</f>
        <v>0</v>
      </c>
      <c r="AI426" s="29">
        <f t="shared" si="71"/>
        <v>0</v>
      </c>
    </row>
    <row r="427" spans="1:35" x14ac:dyDescent="0.25">
      <c r="A427" s="3">
        <f t="shared" si="68"/>
        <v>2023</v>
      </c>
      <c r="B427" s="11">
        <f t="shared" si="69"/>
        <v>15</v>
      </c>
      <c r="C427" s="11" t="str">
        <f>VLOOKUP($B427,'FIXTURES INPUT'!$A$4:$H$41,2,FALSE)</f>
        <v>WK15</v>
      </c>
      <c r="D427" s="13" t="str">
        <f>VLOOKUP($B427,'FIXTURES INPUT'!$A$4:$H$41,3,FALSE)</f>
        <v>Sun</v>
      </c>
      <c r="E427" s="14">
        <f>VLOOKUP($B427,'FIXTURES INPUT'!$A$4:$H$41,4,FALSE)</f>
        <v>45123</v>
      </c>
      <c r="F427" s="4" t="str">
        <f>VLOOKUP($B427,'FIXTURES INPUT'!$A$4:$H$41,6,FALSE)</f>
        <v>Gestingthorpe</v>
      </c>
      <c r="G427" s="13" t="str">
        <f>VLOOKUP($B427,'FIXTURES INPUT'!$A$4:$H$41,7,FALSE)</f>
        <v>Home</v>
      </c>
      <c r="H427" s="13" t="str">
        <f>VLOOKUP($B427,'FIXTURES INPUT'!$A$4:$H$41,8,FALSE)</f>
        <v>Standard</v>
      </c>
      <c r="I427" s="13">
        <f t="shared" si="72"/>
        <v>18</v>
      </c>
      <c r="J427" s="4" t="str">
        <f>VLOOKUP($I427,LISTS!$A$2:$B$39,2,FALSE)</f>
        <v>Gary Chenery</v>
      </c>
      <c r="K427" s="32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X427" s="13">
        <f>(IF($K427="No",0,VLOOKUP(X$3,LISTS!$M$2:$N$21,2,FALSE)*L427))*VLOOKUP($H427,LISTS!$G$2:$H$10,2,FALSE)</f>
        <v>0</v>
      </c>
      <c r="Y427" s="13">
        <f>(IF($K427="No",0,VLOOKUP(Y$3,LISTS!$M$2:$N$21,2,FALSE)*M427))*VLOOKUP($H427,LISTS!$G$2:$H$10,2,FALSE)</f>
        <v>0</v>
      </c>
      <c r="Z427" s="13">
        <f>(IF($K427="No",0,VLOOKUP(Z$3,LISTS!$M$2:$N$21,2,FALSE)*N427))*VLOOKUP($H427,LISTS!$G$2:$H$10,2,FALSE)</f>
        <v>0</v>
      </c>
      <c r="AA427" s="13">
        <f>(IF($K427="No",0,VLOOKUP(AA$3,LISTS!$M$2:$N$21,2,FALSE)*O427))*VLOOKUP($H427,LISTS!$G$2:$H$10,2,FALSE)</f>
        <v>0</v>
      </c>
      <c r="AB427" s="13">
        <f>(IF($K427="No",0,VLOOKUP(AB$3,LISTS!$M$2:$N$21,2,FALSE)*P427))*VLOOKUP($H427,LISTS!$G$2:$H$10,2,FALSE)</f>
        <v>0</v>
      </c>
      <c r="AC427" s="13">
        <f>(IF($K427="No",0,VLOOKUP(AC$3,LISTS!$M$2:$N$21,2,FALSE)*IF(Q427="YES",1,0)))*VLOOKUP($H427,LISTS!$G$2:$H$10,2,FALSE)</f>
        <v>0</v>
      </c>
      <c r="AD427" s="13">
        <f>(IF($K427="No",0,VLOOKUP(AD$3,LISTS!$M$2:$N$21,2,FALSE)*IF(R427="YES",1,0)))*VLOOKUP($H427,LISTS!$G$2:$H$10,2,FALSE)</f>
        <v>0</v>
      </c>
      <c r="AE427" s="13">
        <f>(IF($K427="No",0,VLOOKUP(AE$3,LISTS!$M$2:$N$21,2,FALSE)*IF(S427="YES",1,0)))*VLOOKUP($H427,LISTS!$G$2:$H$10,2,FALSE)</f>
        <v>0</v>
      </c>
      <c r="AF427" s="13">
        <f>(IF($K427="No",0,VLOOKUP(AF$3,LISTS!$M$2:$N$21,2,FALSE)*IF(T427="YES",1,0)))*VLOOKUP($H427,LISTS!$G$2:$H$10,2,FALSE)</f>
        <v>0</v>
      </c>
      <c r="AG427" s="13">
        <f>(IF($K427="No",0,VLOOKUP(AG$3,LISTS!$M$2:$N$21,2,FALSE)*IF(U427="YES",1,0)))*VLOOKUP($H427,LISTS!$G$2:$H$10,2,FALSE)</f>
        <v>0</v>
      </c>
      <c r="AH427" s="13">
        <f>(IF($K427="No",0,VLOOKUP(AH$3,LISTS!$M$2:$N$21,2,FALSE)*IF(V427="YES",1,0)))*VLOOKUP($H427,LISTS!$G$2:$H$10,2,FALSE)</f>
        <v>0</v>
      </c>
      <c r="AI427" s="29">
        <f t="shared" si="71"/>
        <v>0</v>
      </c>
    </row>
    <row r="428" spans="1:35" x14ac:dyDescent="0.25">
      <c r="A428" s="3">
        <f t="shared" si="68"/>
        <v>2023</v>
      </c>
      <c r="B428" s="11">
        <f t="shared" si="69"/>
        <v>15</v>
      </c>
      <c r="C428" s="11" t="str">
        <f>VLOOKUP($B428,'FIXTURES INPUT'!$A$4:$H$41,2,FALSE)</f>
        <v>WK15</v>
      </c>
      <c r="D428" s="13" t="str">
        <f>VLOOKUP($B428,'FIXTURES INPUT'!$A$4:$H$41,3,FALSE)</f>
        <v>Sun</v>
      </c>
      <c r="E428" s="14">
        <f>VLOOKUP($B428,'FIXTURES INPUT'!$A$4:$H$41,4,FALSE)</f>
        <v>45123</v>
      </c>
      <c r="F428" s="4" t="str">
        <f>VLOOKUP($B428,'FIXTURES INPUT'!$A$4:$H$41,6,FALSE)</f>
        <v>Gestingthorpe</v>
      </c>
      <c r="G428" s="13" t="str">
        <f>VLOOKUP($B428,'FIXTURES INPUT'!$A$4:$H$41,7,FALSE)</f>
        <v>Home</v>
      </c>
      <c r="H428" s="13" t="str">
        <f>VLOOKUP($B428,'FIXTURES INPUT'!$A$4:$H$41,8,FALSE)</f>
        <v>Standard</v>
      </c>
      <c r="I428" s="13">
        <f t="shared" si="72"/>
        <v>19</v>
      </c>
      <c r="J428" s="4" t="str">
        <f>VLOOKUP($I428,LISTS!$A$2:$B$39,2,FALSE)</f>
        <v>Jack Cousins</v>
      </c>
      <c r="K428" s="32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X428" s="13">
        <f>(IF($K428="No",0,VLOOKUP(X$3,LISTS!$M$2:$N$21,2,FALSE)*L428))*VLOOKUP($H428,LISTS!$G$2:$H$10,2,FALSE)</f>
        <v>0</v>
      </c>
      <c r="Y428" s="13">
        <f>(IF($K428="No",0,VLOOKUP(Y$3,LISTS!$M$2:$N$21,2,FALSE)*M428))*VLOOKUP($H428,LISTS!$G$2:$H$10,2,FALSE)</f>
        <v>0</v>
      </c>
      <c r="Z428" s="13">
        <f>(IF($K428="No",0,VLOOKUP(Z$3,LISTS!$M$2:$N$21,2,FALSE)*N428))*VLOOKUP($H428,LISTS!$G$2:$H$10,2,FALSE)</f>
        <v>0</v>
      </c>
      <c r="AA428" s="13">
        <f>(IF($K428="No",0,VLOOKUP(AA$3,LISTS!$M$2:$N$21,2,FALSE)*O428))*VLOOKUP($H428,LISTS!$G$2:$H$10,2,FALSE)</f>
        <v>0</v>
      </c>
      <c r="AB428" s="13">
        <f>(IF($K428="No",0,VLOOKUP(AB$3,LISTS!$M$2:$N$21,2,FALSE)*P428))*VLOOKUP($H428,LISTS!$G$2:$H$10,2,FALSE)</f>
        <v>0</v>
      </c>
      <c r="AC428" s="13">
        <f>(IF($K428="No",0,VLOOKUP(AC$3,LISTS!$M$2:$N$21,2,FALSE)*IF(Q428="YES",1,0)))*VLOOKUP($H428,LISTS!$G$2:$H$10,2,FALSE)</f>
        <v>0</v>
      </c>
      <c r="AD428" s="13">
        <f>(IF($K428="No",0,VLOOKUP(AD$3,LISTS!$M$2:$N$21,2,FALSE)*IF(R428="YES",1,0)))*VLOOKUP($H428,LISTS!$G$2:$H$10,2,FALSE)</f>
        <v>0</v>
      </c>
      <c r="AE428" s="13">
        <f>(IF($K428="No",0,VLOOKUP(AE$3,LISTS!$M$2:$N$21,2,FALSE)*IF(S428="YES",1,0)))*VLOOKUP($H428,LISTS!$G$2:$H$10,2,FALSE)</f>
        <v>0</v>
      </c>
      <c r="AF428" s="13">
        <f>(IF($K428="No",0,VLOOKUP(AF$3,LISTS!$M$2:$N$21,2,FALSE)*IF(T428="YES",1,0)))*VLOOKUP($H428,LISTS!$G$2:$H$10,2,FALSE)</f>
        <v>0</v>
      </c>
      <c r="AG428" s="13">
        <f>(IF($K428="No",0,VLOOKUP(AG$3,LISTS!$M$2:$N$21,2,FALSE)*IF(U428="YES",1,0)))*VLOOKUP($H428,LISTS!$G$2:$H$10,2,FALSE)</f>
        <v>0</v>
      </c>
      <c r="AH428" s="13">
        <f>(IF($K428="No",0,VLOOKUP(AH$3,LISTS!$M$2:$N$21,2,FALSE)*IF(V428="YES",1,0)))*VLOOKUP($H428,LISTS!$G$2:$H$10,2,FALSE)</f>
        <v>0</v>
      </c>
      <c r="AI428" s="29">
        <f t="shared" si="71"/>
        <v>0</v>
      </c>
    </row>
    <row r="429" spans="1:35" x14ac:dyDescent="0.25">
      <c r="A429" s="3">
        <f t="shared" si="68"/>
        <v>2023</v>
      </c>
      <c r="B429" s="11">
        <f t="shared" si="69"/>
        <v>15</v>
      </c>
      <c r="C429" s="11" t="str">
        <f>VLOOKUP($B429,'FIXTURES INPUT'!$A$4:$H$41,2,FALSE)</f>
        <v>WK15</v>
      </c>
      <c r="D429" s="13" t="str">
        <f>VLOOKUP($B429,'FIXTURES INPUT'!$A$4:$H$41,3,FALSE)</f>
        <v>Sun</v>
      </c>
      <c r="E429" s="14">
        <f>VLOOKUP($B429,'FIXTURES INPUT'!$A$4:$H$41,4,FALSE)</f>
        <v>45123</v>
      </c>
      <c r="F429" s="4" t="str">
        <f>VLOOKUP($B429,'FIXTURES INPUT'!$A$4:$H$41,6,FALSE)</f>
        <v>Gestingthorpe</v>
      </c>
      <c r="G429" s="13" t="str">
        <f>VLOOKUP($B429,'FIXTURES INPUT'!$A$4:$H$41,7,FALSE)</f>
        <v>Home</v>
      </c>
      <c r="H429" s="13" t="str">
        <f>VLOOKUP($B429,'FIXTURES INPUT'!$A$4:$H$41,8,FALSE)</f>
        <v>Standard</v>
      </c>
      <c r="I429" s="13">
        <f t="shared" si="72"/>
        <v>20</v>
      </c>
      <c r="J429" s="5" t="str">
        <f>VLOOKUP($I429,LISTS!$A$2:$B$39,2,FALSE)</f>
        <v>Stuart Pacey</v>
      </c>
      <c r="K429" s="32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X429" s="13">
        <f>(IF($K429="No",0,VLOOKUP(X$3,LISTS!$M$2:$N$21,2,FALSE)*L429))*VLOOKUP($H429,LISTS!$G$2:$H$10,2,FALSE)</f>
        <v>0</v>
      </c>
      <c r="Y429" s="13">
        <f>(IF($K429="No",0,VLOOKUP(Y$3,LISTS!$M$2:$N$21,2,FALSE)*M429))*VLOOKUP($H429,LISTS!$G$2:$H$10,2,FALSE)</f>
        <v>0</v>
      </c>
      <c r="Z429" s="13">
        <f>(IF($K429="No",0,VLOOKUP(Z$3,LISTS!$M$2:$N$21,2,FALSE)*N429))*VLOOKUP($H429,LISTS!$G$2:$H$10,2,FALSE)</f>
        <v>0</v>
      </c>
      <c r="AA429" s="13">
        <f>(IF($K429="No",0,VLOOKUP(AA$3,LISTS!$M$2:$N$21,2,FALSE)*O429))*VLOOKUP($H429,LISTS!$G$2:$H$10,2,FALSE)</f>
        <v>0</v>
      </c>
      <c r="AB429" s="13">
        <f>(IF($K429="No",0,VLOOKUP(AB$3,LISTS!$M$2:$N$21,2,FALSE)*P429))*VLOOKUP($H429,LISTS!$G$2:$H$10,2,FALSE)</f>
        <v>0</v>
      </c>
      <c r="AC429" s="13">
        <f>(IF($K429="No",0,VLOOKUP(AC$3,LISTS!$M$2:$N$21,2,FALSE)*IF(Q429="YES",1,0)))*VLOOKUP($H429,LISTS!$G$2:$H$10,2,FALSE)</f>
        <v>0</v>
      </c>
      <c r="AD429" s="13">
        <f>(IF($K429="No",0,VLOOKUP(AD$3,LISTS!$M$2:$N$21,2,FALSE)*IF(R429="YES",1,0)))*VLOOKUP($H429,LISTS!$G$2:$H$10,2,FALSE)</f>
        <v>0</v>
      </c>
      <c r="AE429" s="13">
        <f>(IF($K429="No",0,VLOOKUP(AE$3,LISTS!$M$2:$N$21,2,FALSE)*IF(S429="YES",1,0)))*VLOOKUP($H429,LISTS!$G$2:$H$10,2,FALSE)</f>
        <v>0</v>
      </c>
      <c r="AF429" s="13">
        <f>(IF($K429="No",0,VLOOKUP(AF$3,LISTS!$M$2:$N$21,2,FALSE)*IF(T429="YES",1,0)))*VLOOKUP($H429,LISTS!$G$2:$H$10,2,FALSE)</f>
        <v>0</v>
      </c>
      <c r="AG429" s="13">
        <f>(IF($K429="No",0,VLOOKUP(AG$3,LISTS!$M$2:$N$21,2,FALSE)*IF(U429="YES",1,0)))*VLOOKUP($H429,LISTS!$G$2:$H$10,2,FALSE)</f>
        <v>0</v>
      </c>
      <c r="AH429" s="13">
        <f>(IF($K429="No",0,VLOOKUP(AH$3,LISTS!$M$2:$N$21,2,FALSE)*IF(V429="YES",1,0)))*VLOOKUP($H429,LISTS!$G$2:$H$10,2,FALSE)</f>
        <v>0</v>
      </c>
      <c r="AI429" s="29">
        <f t="shared" si="71"/>
        <v>0</v>
      </c>
    </row>
    <row r="430" spans="1:35" x14ac:dyDescent="0.25">
      <c r="A430" s="3">
        <f t="shared" si="68"/>
        <v>2023</v>
      </c>
      <c r="B430" s="11">
        <f t="shared" si="69"/>
        <v>15</v>
      </c>
      <c r="C430" s="11" t="str">
        <f>VLOOKUP($B430,'FIXTURES INPUT'!$A$4:$H$41,2,FALSE)</f>
        <v>WK15</v>
      </c>
      <c r="D430" s="13" t="str">
        <f>VLOOKUP($B430,'FIXTURES INPUT'!$A$4:$H$41,3,FALSE)</f>
        <v>Sun</v>
      </c>
      <c r="E430" s="14">
        <f>VLOOKUP($B430,'FIXTURES INPUT'!$A$4:$H$41,4,FALSE)</f>
        <v>45123</v>
      </c>
      <c r="F430" s="4" t="str">
        <f>VLOOKUP($B430,'FIXTURES INPUT'!$A$4:$H$41,6,FALSE)</f>
        <v>Gestingthorpe</v>
      </c>
      <c r="G430" s="13" t="str">
        <f>VLOOKUP($B430,'FIXTURES INPUT'!$A$4:$H$41,7,FALSE)</f>
        <v>Home</v>
      </c>
      <c r="H430" s="13" t="str">
        <f>VLOOKUP($B430,'FIXTURES INPUT'!$A$4:$H$41,8,FALSE)</f>
        <v>Standard</v>
      </c>
      <c r="I430" s="13">
        <f t="shared" si="72"/>
        <v>21</v>
      </c>
      <c r="J430" s="4" t="str">
        <f>VLOOKUP($I430,LISTS!$A$2:$B$39,2,FALSE)</f>
        <v>Additional 3</v>
      </c>
      <c r="K430" s="32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X430" s="13">
        <f>(IF($K430="No",0,VLOOKUP(X$3,LISTS!$M$2:$N$21,2,FALSE)*L430))*VLOOKUP($H430,LISTS!$G$2:$H$10,2,FALSE)</f>
        <v>0</v>
      </c>
      <c r="Y430" s="13">
        <f>(IF($K430="No",0,VLOOKUP(Y$3,LISTS!$M$2:$N$21,2,FALSE)*M430))*VLOOKUP($H430,LISTS!$G$2:$H$10,2,FALSE)</f>
        <v>0</v>
      </c>
      <c r="Z430" s="13">
        <f>(IF($K430="No",0,VLOOKUP(Z$3,LISTS!$M$2:$N$21,2,FALSE)*N430))*VLOOKUP($H430,LISTS!$G$2:$H$10,2,FALSE)</f>
        <v>0</v>
      </c>
      <c r="AA430" s="13">
        <f>(IF($K430="No",0,VLOOKUP(AA$3,LISTS!$M$2:$N$21,2,FALSE)*O430))*VLOOKUP($H430,LISTS!$G$2:$H$10,2,FALSE)</f>
        <v>0</v>
      </c>
      <c r="AB430" s="13">
        <f>(IF($K430="No",0,VLOOKUP(AB$3,LISTS!$M$2:$N$21,2,FALSE)*P430))*VLOOKUP($H430,LISTS!$G$2:$H$10,2,FALSE)</f>
        <v>0</v>
      </c>
      <c r="AC430" s="13">
        <f>(IF($K430="No",0,VLOOKUP(AC$3,LISTS!$M$2:$N$21,2,FALSE)*IF(Q430="YES",1,0)))*VLOOKUP($H430,LISTS!$G$2:$H$10,2,FALSE)</f>
        <v>0</v>
      </c>
      <c r="AD430" s="13">
        <f>(IF($K430="No",0,VLOOKUP(AD$3,LISTS!$M$2:$N$21,2,FALSE)*IF(R430="YES",1,0)))*VLOOKUP($H430,LISTS!$G$2:$H$10,2,FALSE)</f>
        <v>0</v>
      </c>
      <c r="AE430" s="13">
        <f>(IF($K430="No",0,VLOOKUP(AE$3,LISTS!$M$2:$N$21,2,FALSE)*IF(S430="YES",1,0)))*VLOOKUP($H430,LISTS!$G$2:$H$10,2,FALSE)</f>
        <v>0</v>
      </c>
      <c r="AF430" s="13">
        <f>(IF($K430="No",0,VLOOKUP(AF$3,LISTS!$M$2:$N$21,2,FALSE)*IF(T430="YES",1,0)))*VLOOKUP($H430,LISTS!$G$2:$H$10,2,FALSE)</f>
        <v>0</v>
      </c>
      <c r="AG430" s="13">
        <f>(IF($K430="No",0,VLOOKUP(AG$3,LISTS!$M$2:$N$21,2,FALSE)*IF(U430="YES",1,0)))*VLOOKUP($H430,LISTS!$G$2:$H$10,2,FALSE)</f>
        <v>0</v>
      </c>
      <c r="AH430" s="13">
        <f>(IF($K430="No",0,VLOOKUP(AH$3,LISTS!$M$2:$N$21,2,FALSE)*IF(V430="YES",1,0)))*VLOOKUP($H430,LISTS!$G$2:$H$10,2,FALSE)</f>
        <v>0</v>
      </c>
      <c r="AI430" s="29">
        <f t="shared" si="71"/>
        <v>0</v>
      </c>
    </row>
    <row r="431" spans="1:35" x14ac:dyDescent="0.25">
      <c r="A431" s="3">
        <f t="shared" si="68"/>
        <v>2023</v>
      </c>
      <c r="B431" s="11">
        <f t="shared" si="69"/>
        <v>15</v>
      </c>
      <c r="C431" s="11" t="str">
        <f>VLOOKUP($B431,'FIXTURES INPUT'!$A$4:$H$41,2,FALSE)</f>
        <v>WK15</v>
      </c>
      <c r="D431" s="13" t="str">
        <f>VLOOKUP($B431,'FIXTURES INPUT'!$A$4:$H$41,3,FALSE)</f>
        <v>Sun</v>
      </c>
      <c r="E431" s="14">
        <f>VLOOKUP($B431,'FIXTURES INPUT'!$A$4:$H$41,4,FALSE)</f>
        <v>45123</v>
      </c>
      <c r="F431" s="4" t="str">
        <f>VLOOKUP($B431,'FIXTURES INPUT'!$A$4:$H$41,6,FALSE)</f>
        <v>Gestingthorpe</v>
      </c>
      <c r="G431" s="13" t="str">
        <f>VLOOKUP($B431,'FIXTURES INPUT'!$A$4:$H$41,7,FALSE)</f>
        <v>Home</v>
      </c>
      <c r="H431" s="13" t="str">
        <f>VLOOKUP($B431,'FIXTURES INPUT'!$A$4:$H$41,8,FALSE)</f>
        <v>Standard</v>
      </c>
      <c r="I431" s="13">
        <f t="shared" si="72"/>
        <v>22</v>
      </c>
      <c r="J431" s="4" t="str">
        <f>VLOOKUP($I431,LISTS!$A$2:$B$39,2,FALSE)</f>
        <v>Additional 4</v>
      </c>
      <c r="K431" s="32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X431" s="13">
        <f>(IF($K431="No",0,VLOOKUP(X$3,LISTS!$M$2:$N$21,2,FALSE)*L431))*VLOOKUP($H431,LISTS!$G$2:$H$10,2,FALSE)</f>
        <v>0</v>
      </c>
      <c r="Y431" s="13">
        <f>(IF($K431="No",0,VLOOKUP(Y$3,LISTS!$M$2:$N$21,2,FALSE)*M431))*VLOOKUP($H431,LISTS!$G$2:$H$10,2,FALSE)</f>
        <v>0</v>
      </c>
      <c r="Z431" s="13">
        <f>(IF($K431="No",0,VLOOKUP(Z$3,LISTS!$M$2:$N$21,2,FALSE)*N431))*VLOOKUP($H431,LISTS!$G$2:$H$10,2,FALSE)</f>
        <v>0</v>
      </c>
      <c r="AA431" s="13">
        <f>(IF($K431="No",0,VLOOKUP(AA$3,LISTS!$M$2:$N$21,2,FALSE)*O431))*VLOOKUP($H431,LISTS!$G$2:$H$10,2,FALSE)</f>
        <v>0</v>
      </c>
      <c r="AB431" s="13">
        <f>(IF($K431="No",0,VLOOKUP(AB$3,LISTS!$M$2:$N$21,2,FALSE)*P431))*VLOOKUP($H431,LISTS!$G$2:$H$10,2,FALSE)</f>
        <v>0</v>
      </c>
      <c r="AC431" s="13">
        <f>(IF($K431="No",0,VLOOKUP(AC$3,LISTS!$M$2:$N$21,2,FALSE)*IF(Q431="YES",1,0)))*VLOOKUP($H431,LISTS!$G$2:$H$10,2,FALSE)</f>
        <v>0</v>
      </c>
      <c r="AD431" s="13">
        <f>(IF($K431="No",0,VLOOKUP(AD$3,LISTS!$M$2:$N$21,2,FALSE)*IF(R431="YES",1,0)))*VLOOKUP($H431,LISTS!$G$2:$H$10,2,FALSE)</f>
        <v>0</v>
      </c>
      <c r="AE431" s="13">
        <f>(IF($K431="No",0,VLOOKUP(AE$3,LISTS!$M$2:$N$21,2,FALSE)*IF(S431="YES",1,0)))*VLOOKUP($H431,LISTS!$G$2:$H$10,2,FALSE)</f>
        <v>0</v>
      </c>
      <c r="AF431" s="13">
        <f>(IF($K431="No",0,VLOOKUP(AF$3,LISTS!$M$2:$N$21,2,FALSE)*IF(T431="YES",1,0)))*VLOOKUP($H431,LISTS!$G$2:$H$10,2,FALSE)</f>
        <v>0</v>
      </c>
      <c r="AG431" s="13">
        <f>(IF($K431="No",0,VLOOKUP(AG$3,LISTS!$M$2:$N$21,2,FALSE)*IF(U431="YES",1,0)))*VLOOKUP($H431,LISTS!$G$2:$H$10,2,FALSE)</f>
        <v>0</v>
      </c>
      <c r="AH431" s="13">
        <f>(IF($K431="No",0,VLOOKUP(AH$3,LISTS!$M$2:$N$21,2,FALSE)*IF(V431="YES",1,0)))*VLOOKUP($H431,LISTS!$G$2:$H$10,2,FALSE)</f>
        <v>0</v>
      </c>
      <c r="AI431" s="29">
        <f t="shared" si="71"/>
        <v>0</v>
      </c>
    </row>
    <row r="432" spans="1:35" x14ac:dyDescent="0.25">
      <c r="A432" s="3">
        <f t="shared" si="68"/>
        <v>2023</v>
      </c>
      <c r="B432" s="11">
        <f t="shared" si="69"/>
        <v>15</v>
      </c>
      <c r="C432" s="11" t="str">
        <f>VLOOKUP($B432,'FIXTURES INPUT'!$A$4:$H$41,2,FALSE)</f>
        <v>WK15</v>
      </c>
      <c r="D432" s="13" t="str">
        <f>VLOOKUP($B432,'FIXTURES INPUT'!$A$4:$H$41,3,FALSE)</f>
        <v>Sun</v>
      </c>
      <c r="E432" s="14">
        <f>VLOOKUP($B432,'FIXTURES INPUT'!$A$4:$H$41,4,FALSE)</f>
        <v>45123</v>
      </c>
      <c r="F432" s="4" t="str">
        <f>VLOOKUP($B432,'FIXTURES INPUT'!$A$4:$H$41,6,FALSE)</f>
        <v>Gestingthorpe</v>
      </c>
      <c r="G432" s="13" t="str">
        <f>VLOOKUP($B432,'FIXTURES INPUT'!$A$4:$H$41,7,FALSE)</f>
        <v>Home</v>
      </c>
      <c r="H432" s="13" t="str">
        <f>VLOOKUP($B432,'FIXTURES INPUT'!$A$4:$H$41,8,FALSE)</f>
        <v>Standard</v>
      </c>
      <c r="I432" s="13">
        <f t="shared" si="72"/>
        <v>23</v>
      </c>
      <c r="J432" s="4" t="str">
        <f>VLOOKUP($I432,LISTS!$A$2:$B$39,2,FALSE)</f>
        <v>Additional 5</v>
      </c>
      <c r="K432" s="32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X432" s="13">
        <f>(IF($K432="No",0,VLOOKUP(X$3,LISTS!$M$2:$N$21,2,FALSE)*L432))*VLOOKUP($H432,LISTS!$G$2:$H$10,2,FALSE)</f>
        <v>0</v>
      </c>
      <c r="Y432" s="13">
        <f>(IF($K432="No",0,VLOOKUP(Y$3,LISTS!$M$2:$N$21,2,FALSE)*M432))*VLOOKUP($H432,LISTS!$G$2:$H$10,2,FALSE)</f>
        <v>0</v>
      </c>
      <c r="Z432" s="13">
        <f>(IF($K432="No",0,VLOOKUP(Z$3,LISTS!$M$2:$N$21,2,FALSE)*N432))*VLOOKUP($H432,LISTS!$G$2:$H$10,2,FALSE)</f>
        <v>0</v>
      </c>
      <c r="AA432" s="13">
        <f>(IF($K432="No",0,VLOOKUP(AA$3,LISTS!$M$2:$N$21,2,FALSE)*O432))*VLOOKUP($H432,LISTS!$G$2:$H$10,2,FALSE)</f>
        <v>0</v>
      </c>
      <c r="AB432" s="13">
        <f>(IF($K432="No",0,VLOOKUP(AB$3,LISTS!$M$2:$N$21,2,FALSE)*P432))*VLOOKUP($H432,LISTS!$G$2:$H$10,2,FALSE)</f>
        <v>0</v>
      </c>
      <c r="AC432" s="13">
        <f>(IF($K432="No",0,VLOOKUP(AC$3,LISTS!$M$2:$N$21,2,FALSE)*IF(Q432="YES",1,0)))*VLOOKUP($H432,LISTS!$G$2:$H$10,2,FALSE)</f>
        <v>0</v>
      </c>
      <c r="AD432" s="13">
        <f>(IF($K432="No",0,VLOOKUP(AD$3,LISTS!$M$2:$N$21,2,FALSE)*IF(R432="YES",1,0)))*VLOOKUP($H432,LISTS!$G$2:$H$10,2,FALSE)</f>
        <v>0</v>
      </c>
      <c r="AE432" s="13">
        <f>(IF($K432="No",0,VLOOKUP(AE$3,LISTS!$M$2:$N$21,2,FALSE)*IF(S432="YES",1,0)))*VLOOKUP($H432,LISTS!$G$2:$H$10,2,FALSE)</f>
        <v>0</v>
      </c>
      <c r="AF432" s="13">
        <f>(IF($K432="No",0,VLOOKUP(AF$3,LISTS!$M$2:$N$21,2,FALSE)*IF(T432="YES",1,0)))*VLOOKUP($H432,LISTS!$G$2:$H$10,2,FALSE)</f>
        <v>0</v>
      </c>
      <c r="AG432" s="13">
        <f>(IF($K432="No",0,VLOOKUP(AG$3,LISTS!$M$2:$N$21,2,FALSE)*IF(U432="YES",1,0)))*VLOOKUP($H432,LISTS!$G$2:$H$10,2,FALSE)</f>
        <v>0</v>
      </c>
      <c r="AH432" s="13">
        <f>(IF($K432="No",0,VLOOKUP(AH$3,LISTS!$M$2:$N$21,2,FALSE)*IF(V432="YES",1,0)))*VLOOKUP($H432,LISTS!$G$2:$H$10,2,FALSE)</f>
        <v>0</v>
      </c>
      <c r="AI432" s="29">
        <f t="shared" si="71"/>
        <v>0</v>
      </c>
    </row>
    <row r="433" spans="1:35" x14ac:dyDescent="0.25">
      <c r="A433" s="3">
        <f t="shared" si="68"/>
        <v>2023</v>
      </c>
      <c r="B433" s="11">
        <f t="shared" si="69"/>
        <v>15</v>
      </c>
      <c r="C433" s="11" t="str">
        <f>VLOOKUP($B433,'FIXTURES INPUT'!$A$4:$H$41,2,FALSE)</f>
        <v>WK15</v>
      </c>
      <c r="D433" s="13" t="str">
        <f>VLOOKUP($B433,'FIXTURES INPUT'!$A$4:$H$41,3,FALSE)</f>
        <v>Sun</v>
      </c>
      <c r="E433" s="14">
        <f>VLOOKUP($B433,'FIXTURES INPUT'!$A$4:$H$41,4,FALSE)</f>
        <v>45123</v>
      </c>
      <c r="F433" s="4" t="str">
        <f>VLOOKUP($B433,'FIXTURES INPUT'!$A$4:$H$41,6,FALSE)</f>
        <v>Gestingthorpe</v>
      </c>
      <c r="G433" s="13" t="str">
        <f>VLOOKUP($B433,'FIXTURES INPUT'!$A$4:$H$41,7,FALSE)</f>
        <v>Home</v>
      </c>
      <c r="H433" s="13" t="str">
        <f>VLOOKUP($B433,'FIXTURES INPUT'!$A$4:$H$41,8,FALSE)</f>
        <v>Standard</v>
      </c>
      <c r="I433" s="13">
        <f t="shared" si="72"/>
        <v>24</v>
      </c>
      <c r="J433" s="4" t="str">
        <f>VLOOKUP($I433,LISTS!$A$2:$B$39,2,FALSE)</f>
        <v>Additional 6</v>
      </c>
      <c r="K433" s="32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X433" s="13">
        <f>(IF($K433="No",0,VLOOKUP(X$3,LISTS!$M$2:$N$21,2,FALSE)*L433))*VLOOKUP($H433,LISTS!$G$2:$H$10,2,FALSE)</f>
        <v>0</v>
      </c>
      <c r="Y433" s="13">
        <f>(IF($K433="No",0,VLOOKUP(Y$3,LISTS!$M$2:$N$21,2,FALSE)*M433))*VLOOKUP($H433,LISTS!$G$2:$H$10,2,FALSE)</f>
        <v>0</v>
      </c>
      <c r="Z433" s="13">
        <f>(IF($K433="No",0,VLOOKUP(Z$3,LISTS!$M$2:$N$21,2,FALSE)*N433))*VLOOKUP($H433,LISTS!$G$2:$H$10,2,FALSE)</f>
        <v>0</v>
      </c>
      <c r="AA433" s="13">
        <f>(IF($K433="No",0,VLOOKUP(AA$3,LISTS!$M$2:$N$21,2,FALSE)*O433))*VLOOKUP($H433,LISTS!$G$2:$H$10,2,FALSE)</f>
        <v>0</v>
      </c>
      <c r="AB433" s="13">
        <f>(IF($K433="No",0,VLOOKUP(AB$3,LISTS!$M$2:$N$21,2,FALSE)*P433))*VLOOKUP($H433,LISTS!$G$2:$H$10,2,FALSE)</f>
        <v>0</v>
      </c>
      <c r="AC433" s="13">
        <f>(IF($K433="No",0,VLOOKUP(AC$3,LISTS!$M$2:$N$21,2,FALSE)*IF(Q433="YES",1,0)))*VLOOKUP($H433,LISTS!$G$2:$H$10,2,FALSE)</f>
        <v>0</v>
      </c>
      <c r="AD433" s="13">
        <f>(IF($K433="No",0,VLOOKUP(AD$3,LISTS!$M$2:$N$21,2,FALSE)*IF(R433="YES",1,0)))*VLOOKUP($H433,LISTS!$G$2:$H$10,2,FALSE)</f>
        <v>0</v>
      </c>
      <c r="AE433" s="13">
        <f>(IF($K433="No",0,VLOOKUP(AE$3,LISTS!$M$2:$N$21,2,FALSE)*IF(S433="YES",1,0)))*VLOOKUP($H433,LISTS!$G$2:$H$10,2,FALSE)</f>
        <v>0</v>
      </c>
      <c r="AF433" s="13">
        <f>(IF($K433="No",0,VLOOKUP(AF$3,LISTS!$M$2:$N$21,2,FALSE)*IF(T433="YES",1,0)))*VLOOKUP($H433,LISTS!$G$2:$H$10,2,FALSE)</f>
        <v>0</v>
      </c>
      <c r="AG433" s="13">
        <f>(IF($K433="No",0,VLOOKUP(AG$3,LISTS!$M$2:$N$21,2,FALSE)*IF(U433="YES",1,0)))*VLOOKUP($H433,LISTS!$G$2:$H$10,2,FALSE)</f>
        <v>0</v>
      </c>
      <c r="AH433" s="13">
        <f>(IF($K433="No",0,VLOOKUP(AH$3,LISTS!$M$2:$N$21,2,FALSE)*IF(V433="YES",1,0)))*VLOOKUP($H433,LISTS!$G$2:$H$10,2,FALSE)</f>
        <v>0</v>
      </c>
      <c r="AI433" s="29">
        <f t="shared" si="71"/>
        <v>0</v>
      </c>
    </row>
    <row r="434" spans="1:35" x14ac:dyDescent="0.25">
      <c r="A434" s="3">
        <f t="shared" si="68"/>
        <v>2023</v>
      </c>
      <c r="B434" s="11">
        <f t="shared" si="69"/>
        <v>15</v>
      </c>
      <c r="C434" s="11" t="str">
        <f>VLOOKUP($B434,'FIXTURES INPUT'!$A$4:$H$41,2,FALSE)</f>
        <v>WK15</v>
      </c>
      <c r="D434" s="13" t="str">
        <f>VLOOKUP($B434,'FIXTURES INPUT'!$A$4:$H$41,3,FALSE)</f>
        <v>Sun</v>
      </c>
      <c r="E434" s="14">
        <f>VLOOKUP($B434,'FIXTURES INPUT'!$A$4:$H$41,4,FALSE)</f>
        <v>45123</v>
      </c>
      <c r="F434" s="4" t="str">
        <f>VLOOKUP($B434,'FIXTURES INPUT'!$A$4:$H$41,6,FALSE)</f>
        <v>Gestingthorpe</v>
      </c>
      <c r="G434" s="13" t="str">
        <f>VLOOKUP($B434,'FIXTURES INPUT'!$A$4:$H$41,7,FALSE)</f>
        <v>Home</v>
      </c>
      <c r="H434" s="13" t="str">
        <f>VLOOKUP($B434,'FIXTURES INPUT'!$A$4:$H$41,8,FALSE)</f>
        <v>Standard</v>
      </c>
      <c r="I434" s="13">
        <f t="shared" si="72"/>
        <v>25</v>
      </c>
      <c r="J434" s="4" t="str">
        <f>VLOOKUP($I434,LISTS!$A$2:$B$39,2,FALSE)</f>
        <v>Additional 7</v>
      </c>
      <c r="K434" s="32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X434" s="13">
        <f>(IF($K434="No",0,VLOOKUP(X$3,LISTS!$M$2:$N$21,2,FALSE)*L434))*VLOOKUP($H434,LISTS!$G$2:$H$10,2,FALSE)</f>
        <v>0</v>
      </c>
      <c r="Y434" s="13">
        <f>(IF($K434="No",0,VLOOKUP(Y$3,LISTS!$M$2:$N$21,2,FALSE)*M434))*VLOOKUP($H434,LISTS!$G$2:$H$10,2,FALSE)</f>
        <v>0</v>
      </c>
      <c r="Z434" s="13">
        <f>(IF($K434="No",0,VLOOKUP(Z$3,LISTS!$M$2:$N$21,2,FALSE)*N434))*VLOOKUP($H434,LISTS!$G$2:$H$10,2,FALSE)</f>
        <v>0</v>
      </c>
      <c r="AA434" s="13">
        <f>(IF($K434="No",0,VLOOKUP(AA$3,LISTS!$M$2:$N$21,2,FALSE)*O434))*VLOOKUP($H434,LISTS!$G$2:$H$10,2,FALSE)</f>
        <v>0</v>
      </c>
      <c r="AB434" s="13">
        <f>(IF($K434="No",0,VLOOKUP(AB$3,LISTS!$M$2:$N$21,2,FALSE)*P434))*VLOOKUP($H434,LISTS!$G$2:$H$10,2,FALSE)</f>
        <v>0</v>
      </c>
      <c r="AC434" s="13">
        <f>(IF($K434="No",0,VLOOKUP(AC$3,LISTS!$M$2:$N$21,2,FALSE)*IF(Q434="YES",1,0)))*VLOOKUP($H434,LISTS!$G$2:$H$10,2,FALSE)</f>
        <v>0</v>
      </c>
      <c r="AD434" s="13">
        <f>(IF($K434="No",0,VLOOKUP(AD$3,LISTS!$M$2:$N$21,2,FALSE)*IF(R434="YES",1,0)))*VLOOKUP($H434,LISTS!$G$2:$H$10,2,FALSE)</f>
        <v>0</v>
      </c>
      <c r="AE434" s="13">
        <f>(IF($K434="No",0,VLOOKUP(AE$3,LISTS!$M$2:$N$21,2,FALSE)*IF(S434="YES",1,0)))*VLOOKUP($H434,LISTS!$G$2:$H$10,2,FALSE)</f>
        <v>0</v>
      </c>
      <c r="AF434" s="13">
        <f>(IF($K434="No",0,VLOOKUP(AF$3,LISTS!$M$2:$N$21,2,FALSE)*IF(T434="YES",1,0)))*VLOOKUP($H434,LISTS!$G$2:$H$10,2,FALSE)</f>
        <v>0</v>
      </c>
      <c r="AG434" s="13">
        <f>(IF($K434="No",0,VLOOKUP(AG$3,LISTS!$M$2:$N$21,2,FALSE)*IF(U434="YES",1,0)))*VLOOKUP($H434,LISTS!$G$2:$H$10,2,FALSE)</f>
        <v>0</v>
      </c>
      <c r="AH434" s="13">
        <f>(IF($K434="No",0,VLOOKUP(AH$3,LISTS!$M$2:$N$21,2,FALSE)*IF(V434="YES",1,0)))*VLOOKUP($H434,LISTS!$G$2:$H$10,2,FALSE)</f>
        <v>0</v>
      </c>
      <c r="AI434" s="29">
        <f t="shared" si="71"/>
        <v>0</v>
      </c>
    </row>
    <row r="435" spans="1:35" x14ac:dyDescent="0.25">
      <c r="A435" s="3">
        <f t="shared" si="68"/>
        <v>2023</v>
      </c>
      <c r="B435" s="11">
        <f t="shared" si="69"/>
        <v>15</v>
      </c>
      <c r="C435" s="11" t="str">
        <f>VLOOKUP($B435,'FIXTURES INPUT'!$A$4:$H$41,2,FALSE)</f>
        <v>WK15</v>
      </c>
      <c r="D435" s="13" t="str">
        <f>VLOOKUP($B435,'FIXTURES INPUT'!$A$4:$H$41,3,FALSE)</f>
        <v>Sun</v>
      </c>
      <c r="E435" s="14">
        <f>VLOOKUP($B435,'FIXTURES INPUT'!$A$4:$H$41,4,FALSE)</f>
        <v>45123</v>
      </c>
      <c r="F435" s="4" t="str">
        <f>VLOOKUP($B435,'FIXTURES INPUT'!$A$4:$H$41,6,FALSE)</f>
        <v>Gestingthorpe</v>
      </c>
      <c r="G435" s="13" t="str">
        <f>VLOOKUP($B435,'FIXTURES INPUT'!$A$4:$H$41,7,FALSE)</f>
        <v>Home</v>
      </c>
      <c r="H435" s="13" t="str">
        <f>VLOOKUP($B435,'FIXTURES INPUT'!$A$4:$H$41,8,FALSE)</f>
        <v>Standard</v>
      </c>
      <c r="I435" s="13">
        <f t="shared" si="72"/>
        <v>26</v>
      </c>
      <c r="J435" s="4" t="str">
        <f>VLOOKUP($I435,LISTS!$A$2:$B$39,2,FALSE)</f>
        <v>Additional 8</v>
      </c>
      <c r="K435" s="32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X435" s="13">
        <f>(IF($K435="No",0,VLOOKUP(X$3,LISTS!$M$2:$N$21,2,FALSE)*L435))*VLOOKUP($H435,LISTS!$G$2:$H$10,2,FALSE)</f>
        <v>0</v>
      </c>
      <c r="Y435" s="13">
        <f>(IF($K435="No",0,VLOOKUP(Y$3,LISTS!$M$2:$N$21,2,FALSE)*M435))*VLOOKUP($H435,LISTS!$G$2:$H$10,2,FALSE)</f>
        <v>0</v>
      </c>
      <c r="Z435" s="13">
        <f>(IF($K435="No",0,VLOOKUP(Z$3,LISTS!$M$2:$N$21,2,FALSE)*N435))*VLOOKUP($H435,LISTS!$G$2:$H$10,2,FALSE)</f>
        <v>0</v>
      </c>
      <c r="AA435" s="13">
        <f>(IF($K435="No",0,VLOOKUP(AA$3,LISTS!$M$2:$N$21,2,FALSE)*O435))*VLOOKUP($H435,LISTS!$G$2:$H$10,2,FALSE)</f>
        <v>0</v>
      </c>
      <c r="AB435" s="13">
        <f>(IF($K435="No",0,VLOOKUP(AB$3,LISTS!$M$2:$N$21,2,FALSE)*P435))*VLOOKUP($H435,LISTS!$G$2:$H$10,2,FALSE)</f>
        <v>0</v>
      </c>
      <c r="AC435" s="13">
        <f>(IF($K435="No",0,VLOOKUP(AC$3,LISTS!$M$2:$N$21,2,FALSE)*IF(Q435="YES",1,0)))*VLOOKUP($H435,LISTS!$G$2:$H$10,2,FALSE)</f>
        <v>0</v>
      </c>
      <c r="AD435" s="13">
        <f>(IF($K435="No",0,VLOOKUP(AD$3,LISTS!$M$2:$N$21,2,FALSE)*IF(R435="YES",1,0)))*VLOOKUP($H435,LISTS!$G$2:$H$10,2,FALSE)</f>
        <v>0</v>
      </c>
      <c r="AE435" s="13">
        <f>(IF($K435="No",0,VLOOKUP(AE$3,LISTS!$M$2:$N$21,2,FALSE)*IF(S435="YES",1,0)))*VLOOKUP($H435,LISTS!$G$2:$H$10,2,FALSE)</f>
        <v>0</v>
      </c>
      <c r="AF435" s="13">
        <f>(IF($K435="No",0,VLOOKUP(AF$3,LISTS!$M$2:$N$21,2,FALSE)*IF(T435="YES",1,0)))*VLOOKUP($H435,LISTS!$G$2:$H$10,2,FALSE)</f>
        <v>0</v>
      </c>
      <c r="AG435" s="13">
        <f>(IF($K435="No",0,VLOOKUP(AG$3,LISTS!$M$2:$N$21,2,FALSE)*IF(U435="YES",1,0)))*VLOOKUP($H435,LISTS!$G$2:$H$10,2,FALSE)</f>
        <v>0</v>
      </c>
      <c r="AH435" s="13">
        <f>(IF($K435="No",0,VLOOKUP(AH$3,LISTS!$M$2:$N$21,2,FALSE)*IF(V435="YES",1,0)))*VLOOKUP($H435,LISTS!$G$2:$H$10,2,FALSE)</f>
        <v>0</v>
      </c>
      <c r="AI435" s="29">
        <f t="shared" si="71"/>
        <v>0</v>
      </c>
    </row>
    <row r="436" spans="1:35" x14ac:dyDescent="0.25">
      <c r="A436" s="3">
        <f t="shared" si="68"/>
        <v>2023</v>
      </c>
      <c r="B436" s="11">
        <f t="shared" si="69"/>
        <v>15</v>
      </c>
      <c r="C436" s="11" t="str">
        <f>VLOOKUP($B436,'FIXTURES INPUT'!$A$4:$H$41,2,FALSE)</f>
        <v>WK15</v>
      </c>
      <c r="D436" s="13" t="str">
        <f>VLOOKUP($B436,'FIXTURES INPUT'!$A$4:$H$41,3,FALSE)</f>
        <v>Sun</v>
      </c>
      <c r="E436" s="14">
        <f>VLOOKUP($B436,'FIXTURES INPUT'!$A$4:$H$41,4,FALSE)</f>
        <v>45123</v>
      </c>
      <c r="F436" s="4" t="str">
        <f>VLOOKUP($B436,'FIXTURES INPUT'!$A$4:$H$41,6,FALSE)</f>
        <v>Gestingthorpe</v>
      </c>
      <c r="G436" s="13" t="str">
        <f>VLOOKUP($B436,'FIXTURES INPUT'!$A$4:$H$41,7,FALSE)</f>
        <v>Home</v>
      </c>
      <c r="H436" s="13" t="str">
        <f>VLOOKUP($B436,'FIXTURES INPUT'!$A$4:$H$41,8,FALSE)</f>
        <v>Standard</v>
      </c>
      <c r="I436" s="13">
        <f t="shared" si="72"/>
        <v>27</v>
      </c>
      <c r="J436" s="4" t="str">
        <f>VLOOKUP($I436,LISTS!$A$2:$B$39,2,FALSE)</f>
        <v>Additional 9</v>
      </c>
      <c r="K436" s="32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X436" s="13">
        <f>(IF($K436="No",0,VLOOKUP(X$3,LISTS!$M$2:$N$21,2,FALSE)*L436))*VLOOKUP($H436,LISTS!$G$2:$H$10,2,FALSE)</f>
        <v>0</v>
      </c>
      <c r="Y436" s="13">
        <f>(IF($K436="No",0,VLOOKUP(Y$3,LISTS!$M$2:$N$21,2,FALSE)*M436))*VLOOKUP($H436,LISTS!$G$2:$H$10,2,FALSE)</f>
        <v>0</v>
      </c>
      <c r="Z436" s="13">
        <f>(IF($K436="No",0,VLOOKUP(Z$3,LISTS!$M$2:$N$21,2,FALSE)*N436))*VLOOKUP($H436,LISTS!$G$2:$H$10,2,FALSE)</f>
        <v>0</v>
      </c>
      <c r="AA436" s="13">
        <f>(IF($K436="No",0,VLOOKUP(AA$3,LISTS!$M$2:$N$21,2,FALSE)*O436))*VLOOKUP($H436,LISTS!$G$2:$H$10,2,FALSE)</f>
        <v>0</v>
      </c>
      <c r="AB436" s="13">
        <f>(IF($K436="No",0,VLOOKUP(AB$3,LISTS!$M$2:$N$21,2,FALSE)*P436))*VLOOKUP($H436,LISTS!$G$2:$H$10,2,FALSE)</f>
        <v>0</v>
      </c>
      <c r="AC436" s="13">
        <f>(IF($K436="No",0,VLOOKUP(AC$3,LISTS!$M$2:$N$21,2,FALSE)*IF(Q436="YES",1,0)))*VLOOKUP($H436,LISTS!$G$2:$H$10,2,FALSE)</f>
        <v>0</v>
      </c>
      <c r="AD436" s="13">
        <f>(IF($K436="No",0,VLOOKUP(AD$3,LISTS!$M$2:$N$21,2,FALSE)*IF(R436="YES",1,0)))*VLOOKUP($H436,LISTS!$G$2:$H$10,2,FALSE)</f>
        <v>0</v>
      </c>
      <c r="AE436" s="13">
        <f>(IF($K436="No",0,VLOOKUP(AE$3,LISTS!$M$2:$N$21,2,FALSE)*IF(S436="YES",1,0)))*VLOOKUP($H436,LISTS!$G$2:$H$10,2,FALSE)</f>
        <v>0</v>
      </c>
      <c r="AF436" s="13">
        <f>(IF($K436="No",0,VLOOKUP(AF$3,LISTS!$M$2:$N$21,2,FALSE)*IF(T436="YES",1,0)))*VLOOKUP($H436,LISTS!$G$2:$H$10,2,FALSE)</f>
        <v>0</v>
      </c>
      <c r="AG436" s="13">
        <f>(IF($K436="No",0,VLOOKUP(AG$3,LISTS!$M$2:$N$21,2,FALSE)*IF(U436="YES",1,0)))*VLOOKUP($H436,LISTS!$G$2:$H$10,2,FALSE)</f>
        <v>0</v>
      </c>
      <c r="AH436" s="13">
        <f>(IF($K436="No",0,VLOOKUP(AH$3,LISTS!$M$2:$N$21,2,FALSE)*IF(V436="YES",1,0)))*VLOOKUP($H436,LISTS!$G$2:$H$10,2,FALSE)</f>
        <v>0</v>
      </c>
      <c r="AI436" s="29">
        <f t="shared" si="71"/>
        <v>0</v>
      </c>
    </row>
    <row r="437" spans="1:35" x14ac:dyDescent="0.25">
      <c r="A437" s="3">
        <f t="shared" si="68"/>
        <v>2023</v>
      </c>
      <c r="B437" s="11">
        <f t="shared" si="69"/>
        <v>15</v>
      </c>
      <c r="C437" s="11" t="str">
        <f>VLOOKUP($B437,'FIXTURES INPUT'!$A$4:$H$41,2,FALSE)</f>
        <v>WK15</v>
      </c>
      <c r="D437" s="13" t="str">
        <f>VLOOKUP($B437,'FIXTURES INPUT'!$A$4:$H$41,3,FALSE)</f>
        <v>Sun</v>
      </c>
      <c r="E437" s="14">
        <f>VLOOKUP($B437,'FIXTURES INPUT'!$A$4:$H$41,4,FALSE)</f>
        <v>45123</v>
      </c>
      <c r="F437" s="4" t="str">
        <f>VLOOKUP($B437,'FIXTURES INPUT'!$A$4:$H$41,6,FALSE)</f>
        <v>Gestingthorpe</v>
      </c>
      <c r="G437" s="13" t="str">
        <f>VLOOKUP($B437,'FIXTURES INPUT'!$A$4:$H$41,7,FALSE)</f>
        <v>Home</v>
      </c>
      <c r="H437" s="13" t="str">
        <f>VLOOKUP($B437,'FIXTURES INPUT'!$A$4:$H$41,8,FALSE)</f>
        <v>Standard</v>
      </c>
      <c r="I437" s="13">
        <f t="shared" si="72"/>
        <v>28</v>
      </c>
      <c r="J437" s="4" t="str">
        <f>VLOOKUP($I437,LISTS!$A$2:$B$39,2,FALSE)</f>
        <v>Additional 10</v>
      </c>
      <c r="K437" s="32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X437" s="13">
        <f>(IF($K437="No",0,VLOOKUP(X$3,LISTS!$M$2:$N$21,2,FALSE)*L437))*VLOOKUP($H437,LISTS!$G$2:$H$10,2,FALSE)</f>
        <v>0</v>
      </c>
      <c r="Y437" s="13">
        <f>(IF($K437="No",0,VLOOKUP(Y$3,LISTS!$M$2:$N$21,2,FALSE)*M437))*VLOOKUP($H437,LISTS!$G$2:$H$10,2,FALSE)</f>
        <v>0</v>
      </c>
      <c r="Z437" s="13">
        <f>(IF($K437="No",0,VLOOKUP(Z$3,LISTS!$M$2:$N$21,2,FALSE)*N437))*VLOOKUP($H437,LISTS!$G$2:$H$10,2,FALSE)</f>
        <v>0</v>
      </c>
      <c r="AA437" s="13">
        <f>(IF($K437="No",0,VLOOKUP(AA$3,LISTS!$M$2:$N$21,2,FALSE)*O437))*VLOOKUP($H437,LISTS!$G$2:$H$10,2,FALSE)</f>
        <v>0</v>
      </c>
      <c r="AB437" s="13">
        <f>(IF($K437="No",0,VLOOKUP(AB$3,LISTS!$M$2:$N$21,2,FALSE)*P437))*VLOOKUP($H437,LISTS!$G$2:$H$10,2,FALSE)</f>
        <v>0</v>
      </c>
      <c r="AC437" s="13">
        <f>(IF($K437="No",0,VLOOKUP(AC$3,LISTS!$M$2:$N$21,2,FALSE)*IF(Q437="YES",1,0)))*VLOOKUP($H437,LISTS!$G$2:$H$10,2,FALSE)</f>
        <v>0</v>
      </c>
      <c r="AD437" s="13">
        <f>(IF($K437="No",0,VLOOKUP(AD$3,LISTS!$M$2:$N$21,2,FALSE)*IF(R437="YES",1,0)))*VLOOKUP($H437,LISTS!$G$2:$H$10,2,FALSE)</f>
        <v>0</v>
      </c>
      <c r="AE437" s="13">
        <f>(IF($K437="No",0,VLOOKUP(AE$3,LISTS!$M$2:$N$21,2,FALSE)*IF(S437="YES",1,0)))*VLOOKUP($H437,LISTS!$G$2:$H$10,2,FALSE)</f>
        <v>0</v>
      </c>
      <c r="AF437" s="13">
        <f>(IF($K437="No",0,VLOOKUP(AF$3,LISTS!$M$2:$N$21,2,FALSE)*IF(T437="YES",1,0)))*VLOOKUP($H437,LISTS!$G$2:$H$10,2,FALSE)</f>
        <v>0</v>
      </c>
      <c r="AG437" s="13">
        <f>(IF($K437="No",0,VLOOKUP(AG$3,LISTS!$M$2:$N$21,2,FALSE)*IF(U437="YES",1,0)))*VLOOKUP($H437,LISTS!$G$2:$H$10,2,FALSE)</f>
        <v>0</v>
      </c>
      <c r="AH437" s="13">
        <f>(IF($K437="No",0,VLOOKUP(AH$3,LISTS!$M$2:$N$21,2,FALSE)*IF(V437="YES",1,0)))*VLOOKUP($H437,LISTS!$G$2:$H$10,2,FALSE)</f>
        <v>0</v>
      </c>
      <c r="AI437" s="29">
        <f t="shared" si="71"/>
        <v>0</v>
      </c>
    </row>
    <row r="438" spans="1:35" ht="15.75" thickBot="1" x14ac:dyDescent="0.3">
      <c r="A438" s="6">
        <f t="shared" si="68"/>
        <v>2023</v>
      </c>
      <c r="B438" s="15">
        <f t="shared" si="69"/>
        <v>15</v>
      </c>
      <c r="C438" s="15" t="str">
        <f>VLOOKUP($B438,'FIXTURES INPUT'!$A$4:$H$41,2,FALSE)</f>
        <v>WK15</v>
      </c>
      <c r="D438" s="15" t="str">
        <f>VLOOKUP($B438,'FIXTURES INPUT'!$A$4:$H$41,3,FALSE)</f>
        <v>Sun</v>
      </c>
      <c r="E438" s="16">
        <f>VLOOKUP($B438,'FIXTURES INPUT'!$A$4:$H$41,4,FALSE)</f>
        <v>45123</v>
      </c>
      <c r="F438" s="6" t="str">
        <f>VLOOKUP($B438,'FIXTURES INPUT'!$A$4:$H$41,6,FALSE)</f>
        <v>Gestingthorpe</v>
      </c>
      <c r="G438" s="15" t="str">
        <f>VLOOKUP($B438,'FIXTURES INPUT'!$A$4:$H$41,7,FALSE)</f>
        <v>Home</v>
      </c>
      <c r="H438" s="15" t="str">
        <f>VLOOKUP($B438,'FIXTURES INPUT'!$A$4:$H$41,8,FALSE)</f>
        <v>Standard</v>
      </c>
      <c r="I438" s="15">
        <f t="shared" si="72"/>
        <v>29</v>
      </c>
      <c r="J438" s="6" t="str">
        <f>VLOOKUP($I438,LISTS!$A$2:$B$39,2,FALSE)</f>
        <v>Additional 11</v>
      </c>
      <c r="K438" s="33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X438" s="15">
        <f>(IF($K438="No",0,VLOOKUP(X$3,LISTS!$M$2:$N$21,2,FALSE)*L438))*VLOOKUP($H438,LISTS!$G$2:$H$10,2,FALSE)</f>
        <v>0</v>
      </c>
      <c r="Y438" s="15">
        <f>(IF($K438="No",0,VLOOKUP(Y$3,LISTS!$M$2:$N$21,2,FALSE)*M438))*VLOOKUP($H438,LISTS!$G$2:$H$10,2,FALSE)</f>
        <v>0</v>
      </c>
      <c r="Z438" s="15">
        <f>(IF($K438="No",0,VLOOKUP(Z$3,LISTS!$M$2:$N$21,2,FALSE)*N438))*VLOOKUP($H438,LISTS!$G$2:$H$10,2,FALSE)</f>
        <v>0</v>
      </c>
      <c r="AA438" s="15">
        <f>(IF($K438="No",0,VLOOKUP(AA$3,LISTS!$M$2:$N$21,2,FALSE)*O438))*VLOOKUP($H438,LISTS!$G$2:$H$10,2,FALSE)</f>
        <v>0</v>
      </c>
      <c r="AB438" s="15">
        <f>(IF($K438="No",0,VLOOKUP(AB$3,LISTS!$M$2:$N$21,2,FALSE)*P438))*VLOOKUP($H438,LISTS!$G$2:$H$10,2,FALSE)</f>
        <v>0</v>
      </c>
      <c r="AC438" s="15">
        <f>(IF($K438="No",0,VLOOKUP(AC$3,LISTS!$M$2:$N$21,2,FALSE)*IF(Q438="YES",1,0)))*VLOOKUP($H438,LISTS!$G$2:$H$10,2,FALSE)</f>
        <v>0</v>
      </c>
      <c r="AD438" s="15">
        <f>(IF($K438="No",0,VLOOKUP(AD$3,LISTS!$M$2:$N$21,2,FALSE)*IF(R438="YES",1,0)))*VLOOKUP($H438,LISTS!$G$2:$H$10,2,FALSE)</f>
        <v>0</v>
      </c>
      <c r="AE438" s="15">
        <f>(IF($K438="No",0,VLOOKUP(AE$3,LISTS!$M$2:$N$21,2,FALSE)*IF(S438="YES",1,0)))*VLOOKUP($H438,LISTS!$G$2:$H$10,2,FALSE)</f>
        <v>0</v>
      </c>
      <c r="AF438" s="15">
        <f>(IF($K438="No",0,VLOOKUP(AF$3,LISTS!$M$2:$N$21,2,FALSE)*IF(T438="YES",1,0)))*VLOOKUP($H438,LISTS!$G$2:$H$10,2,FALSE)</f>
        <v>0</v>
      </c>
      <c r="AG438" s="15">
        <f>(IF($K438="No",0,VLOOKUP(AG$3,LISTS!$M$2:$N$21,2,FALSE)*IF(U438="YES",1,0)))*VLOOKUP($H438,LISTS!$G$2:$H$10,2,FALSE)</f>
        <v>0</v>
      </c>
      <c r="AH438" s="15">
        <f>(IF($K438="No",0,VLOOKUP(AH$3,LISTS!$M$2:$N$21,2,FALSE)*IF(V438="YES",1,0)))*VLOOKUP($H438,LISTS!$G$2:$H$10,2,FALSE)</f>
        <v>0</v>
      </c>
      <c r="AI438" s="30">
        <f t="shared" si="71"/>
        <v>0</v>
      </c>
    </row>
    <row r="439" spans="1:35" ht="15.75" thickTop="1" x14ac:dyDescent="0.25">
      <c r="A439" s="3">
        <v>2022</v>
      </c>
      <c r="B439" s="11">
        <f t="shared" ref="B439" si="77">B410+1</f>
        <v>16</v>
      </c>
      <c r="C439" s="11" t="str">
        <f>VLOOKUP($B439,'FIXTURES INPUT'!$A$4:$H$41,2,FALSE)</f>
        <v>WK16</v>
      </c>
      <c r="D439" s="11" t="str">
        <f>VLOOKUP($B439,'FIXTURES INPUT'!$A$4:$H$41,3,FALSE)</f>
        <v>Sat</v>
      </c>
      <c r="E439" s="12">
        <f>VLOOKUP($B439,'FIXTURES INPUT'!$A$4:$H$41,4,FALSE)</f>
        <v>45129</v>
      </c>
      <c r="F439" s="3" t="str">
        <f>VLOOKUP($B439,'FIXTURES INPUT'!$A$4:$H$41,6,FALSE)</f>
        <v xml:space="preserve">Lindsell </v>
      </c>
      <c r="G439" s="11" t="str">
        <f>VLOOKUP($B439,'FIXTURES INPUT'!$A$4:$H$41,7,FALSE)</f>
        <v>Away</v>
      </c>
      <c r="H439" s="11" t="str">
        <f>VLOOKUP($B439,'FIXTURES INPUT'!$A$4:$H$41,8,FALSE)</f>
        <v>Standard</v>
      </c>
      <c r="I439" s="11">
        <v>1</v>
      </c>
      <c r="J439" s="3" t="str">
        <f>VLOOKUP($I439,LISTS!$A$2:$B$39,2,FALSE)</f>
        <v>Logan</v>
      </c>
      <c r="K439" s="31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X439" s="11">
        <f>(IF($K439="No",0,VLOOKUP(X$3,LISTS!$M$2:$N$21,2,FALSE)*L439))*VLOOKUP($H439,LISTS!$G$2:$H$10,2,FALSE)</f>
        <v>0</v>
      </c>
      <c r="Y439" s="11">
        <f>(IF($K439="No",0,VLOOKUP(Y$3,LISTS!$M$2:$N$21,2,FALSE)*M439))*VLOOKUP($H439,LISTS!$G$2:$H$10,2,FALSE)</f>
        <v>0</v>
      </c>
      <c r="Z439" s="11">
        <f>(IF($K439="No",0,VLOOKUP(Z$3,LISTS!$M$2:$N$21,2,FALSE)*N439))*VLOOKUP($H439,LISTS!$G$2:$H$10,2,FALSE)</f>
        <v>0</v>
      </c>
      <c r="AA439" s="11">
        <f>(IF($K439="No",0,VLOOKUP(AA$3,LISTS!$M$2:$N$21,2,FALSE)*O439))*VLOOKUP($H439,LISTS!$G$2:$H$10,2,FALSE)</f>
        <v>0</v>
      </c>
      <c r="AB439" s="11">
        <f>(IF($K439="No",0,VLOOKUP(AB$3,LISTS!$M$2:$N$21,2,FALSE)*P439))*VLOOKUP($H439,LISTS!$G$2:$H$10,2,FALSE)</f>
        <v>0</v>
      </c>
      <c r="AC439" s="11">
        <f>(IF($K439="No",0,VLOOKUP(AC$3,LISTS!$M$2:$N$21,2,FALSE)*IF(Q439="YES",1,0)))*VLOOKUP($H439,LISTS!$G$2:$H$10,2,FALSE)</f>
        <v>0</v>
      </c>
      <c r="AD439" s="11">
        <f>(IF($K439="No",0,VLOOKUP(AD$3,LISTS!$M$2:$N$21,2,FALSE)*IF(R439="YES",1,0)))*VLOOKUP($H439,LISTS!$G$2:$H$10,2,FALSE)</f>
        <v>0</v>
      </c>
      <c r="AE439" s="11">
        <f>(IF($K439="No",0,VLOOKUP(AE$3,LISTS!$M$2:$N$21,2,FALSE)*IF(S439="YES",1,0)))*VLOOKUP($H439,LISTS!$G$2:$H$10,2,FALSE)</f>
        <v>0</v>
      </c>
      <c r="AF439" s="11">
        <f>(IF($K439="No",0,VLOOKUP(AF$3,LISTS!$M$2:$N$21,2,FALSE)*IF(T439="YES",1,0)))*VLOOKUP($H439,LISTS!$G$2:$H$10,2,FALSE)</f>
        <v>0</v>
      </c>
      <c r="AG439" s="11">
        <f>(IF($K439="No",0,VLOOKUP(AG$3,LISTS!$M$2:$N$21,2,FALSE)*IF(U439="YES",1,0)))*VLOOKUP($H439,LISTS!$G$2:$H$10,2,FALSE)</f>
        <v>0</v>
      </c>
      <c r="AH439" s="11">
        <f>(IF($K439="No",0,VLOOKUP(AH$3,LISTS!$M$2:$N$21,2,FALSE)*IF(V439="YES",1,0)))*VLOOKUP($H439,LISTS!$G$2:$H$10,2,FALSE)</f>
        <v>0</v>
      </c>
      <c r="AI439" s="28">
        <f t="shared" si="71"/>
        <v>0</v>
      </c>
    </row>
    <row r="440" spans="1:35" x14ac:dyDescent="0.25">
      <c r="A440" s="3">
        <f t="shared" ref="A440" si="78">$A$4</f>
        <v>2023</v>
      </c>
      <c r="B440" s="11">
        <f t="shared" ref="B440" si="79">B439</f>
        <v>16</v>
      </c>
      <c r="C440" s="11" t="str">
        <f>VLOOKUP($B440,'FIXTURES INPUT'!$A$4:$H$41,2,FALSE)</f>
        <v>WK16</v>
      </c>
      <c r="D440" s="13" t="str">
        <f>VLOOKUP($B440,'FIXTURES INPUT'!$A$4:$H$41,3,FALSE)</f>
        <v>Sat</v>
      </c>
      <c r="E440" s="14">
        <f>VLOOKUP($B440,'FIXTURES INPUT'!$A$4:$H$41,4,FALSE)</f>
        <v>45129</v>
      </c>
      <c r="F440" s="4" t="str">
        <f>VLOOKUP($B440,'FIXTURES INPUT'!$A$4:$H$41,6,FALSE)</f>
        <v xml:space="preserve">Lindsell </v>
      </c>
      <c r="G440" s="13" t="str">
        <f>VLOOKUP($B440,'FIXTURES INPUT'!$A$4:$H$41,7,FALSE)</f>
        <v>Away</v>
      </c>
      <c r="H440" s="13" t="str">
        <f>VLOOKUP($B440,'FIXTURES INPUT'!$A$4:$H$41,8,FALSE)</f>
        <v>Standard</v>
      </c>
      <c r="I440" s="13">
        <v>2</v>
      </c>
      <c r="J440" s="4" t="str">
        <f>VLOOKUP($I440,LISTS!$A$2:$B$39,2,FALSE)</f>
        <v>Tris</v>
      </c>
      <c r="K440" s="32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X440" s="13">
        <f>(IF($K440="No",0,VLOOKUP(X$3,LISTS!$M$2:$N$21,2,FALSE)*L440))*VLOOKUP($H440,LISTS!$G$2:$H$10,2,FALSE)</f>
        <v>0</v>
      </c>
      <c r="Y440" s="13">
        <f>(IF($K440="No",0,VLOOKUP(Y$3,LISTS!$M$2:$N$21,2,FALSE)*M440))*VLOOKUP($H440,LISTS!$G$2:$H$10,2,FALSE)</f>
        <v>0</v>
      </c>
      <c r="Z440" s="13">
        <f>(IF($K440="No",0,VLOOKUP(Z$3,LISTS!$M$2:$N$21,2,FALSE)*N440))*VLOOKUP($H440,LISTS!$G$2:$H$10,2,FALSE)</f>
        <v>0</v>
      </c>
      <c r="AA440" s="13">
        <f>(IF($K440="No",0,VLOOKUP(AA$3,LISTS!$M$2:$N$21,2,FALSE)*O440))*VLOOKUP($H440,LISTS!$G$2:$H$10,2,FALSE)</f>
        <v>0</v>
      </c>
      <c r="AB440" s="13">
        <f>(IF($K440="No",0,VLOOKUP(AB$3,LISTS!$M$2:$N$21,2,FALSE)*P440))*VLOOKUP($H440,LISTS!$G$2:$H$10,2,FALSE)</f>
        <v>0</v>
      </c>
      <c r="AC440" s="13">
        <f>(IF($K440="No",0,VLOOKUP(AC$3,LISTS!$M$2:$N$21,2,FALSE)*IF(Q440="YES",1,0)))*VLOOKUP($H440,LISTS!$G$2:$H$10,2,FALSE)</f>
        <v>0</v>
      </c>
      <c r="AD440" s="13">
        <f>(IF($K440="No",0,VLOOKUP(AD$3,LISTS!$M$2:$N$21,2,FALSE)*IF(R440="YES",1,0)))*VLOOKUP($H440,LISTS!$G$2:$H$10,2,FALSE)</f>
        <v>0</v>
      </c>
      <c r="AE440" s="13">
        <f>(IF($K440="No",0,VLOOKUP(AE$3,LISTS!$M$2:$N$21,2,FALSE)*IF(S440="YES",1,0)))*VLOOKUP($H440,LISTS!$G$2:$H$10,2,FALSE)</f>
        <v>0</v>
      </c>
      <c r="AF440" s="13">
        <f>(IF($K440="No",0,VLOOKUP(AF$3,LISTS!$M$2:$N$21,2,FALSE)*IF(T440="YES",1,0)))*VLOOKUP($H440,LISTS!$G$2:$H$10,2,FALSE)</f>
        <v>0</v>
      </c>
      <c r="AG440" s="13">
        <f>(IF($K440="No",0,VLOOKUP(AG$3,LISTS!$M$2:$N$21,2,FALSE)*IF(U440="YES",1,0)))*VLOOKUP($H440,LISTS!$G$2:$H$10,2,FALSE)</f>
        <v>0</v>
      </c>
      <c r="AH440" s="13">
        <f>(IF($K440="No",0,VLOOKUP(AH$3,LISTS!$M$2:$N$21,2,FALSE)*IF(V440="YES",1,0)))*VLOOKUP($H440,LISTS!$G$2:$H$10,2,FALSE)</f>
        <v>0</v>
      </c>
      <c r="AI440" s="29">
        <f t="shared" si="71"/>
        <v>0</v>
      </c>
    </row>
    <row r="441" spans="1:35" x14ac:dyDescent="0.25">
      <c r="A441" s="3">
        <f t="shared" si="68"/>
        <v>2023</v>
      </c>
      <c r="B441" s="11">
        <f t="shared" si="69"/>
        <v>16</v>
      </c>
      <c r="C441" s="11" t="str">
        <f>VLOOKUP($B441,'FIXTURES INPUT'!$A$4:$H$41,2,FALSE)</f>
        <v>WK16</v>
      </c>
      <c r="D441" s="13" t="str">
        <f>VLOOKUP($B441,'FIXTURES INPUT'!$A$4:$H$41,3,FALSE)</f>
        <v>Sat</v>
      </c>
      <c r="E441" s="14">
        <f>VLOOKUP($B441,'FIXTURES INPUT'!$A$4:$H$41,4,FALSE)</f>
        <v>45129</v>
      </c>
      <c r="F441" s="4" t="str">
        <f>VLOOKUP($B441,'FIXTURES INPUT'!$A$4:$H$41,6,FALSE)</f>
        <v xml:space="preserve">Lindsell </v>
      </c>
      <c r="G441" s="13" t="str">
        <f>VLOOKUP($B441,'FIXTURES INPUT'!$A$4:$H$41,7,FALSE)</f>
        <v>Away</v>
      </c>
      <c r="H441" s="13" t="str">
        <f>VLOOKUP($B441,'FIXTURES INPUT'!$A$4:$H$41,8,FALSE)</f>
        <v>Standard</v>
      </c>
      <c r="I441" s="13">
        <v>3</v>
      </c>
      <c r="J441" s="4" t="str">
        <f>VLOOKUP($I441,LISTS!$A$2:$B$39,2,FALSE)</f>
        <v>Jepson</v>
      </c>
      <c r="K441" s="32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X441" s="13">
        <f>(IF($K441="No",0,VLOOKUP(X$3,LISTS!$M$2:$N$21,2,FALSE)*L441))*VLOOKUP($H441,LISTS!$G$2:$H$10,2,FALSE)</f>
        <v>0</v>
      </c>
      <c r="Y441" s="13">
        <f>(IF($K441="No",0,VLOOKUP(Y$3,LISTS!$M$2:$N$21,2,FALSE)*M441))*VLOOKUP($H441,LISTS!$G$2:$H$10,2,FALSE)</f>
        <v>0</v>
      </c>
      <c r="Z441" s="13">
        <f>(IF($K441="No",0,VLOOKUP(Z$3,LISTS!$M$2:$N$21,2,FALSE)*N441))*VLOOKUP($H441,LISTS!$G$2:$H$10,2,FALSE)</f>
        <v>0</v>
      </c>
      <c r="AA441" s="13">
        <f>(IF($K441="No",0,VLOOKUP(AA$3,LISTS!$M$2:$N$21,2,FALSE)*O441))*VLOOKUP($H441,LISTS!$G$2:$H$10,2,FALSE)</f>
        <v>0</v>
      </c>
      <c r="AB441" s="13">
        <f>(IF($K441="No",0,VLOOKUP(AB$3,LISTS!$M$2:$N$21,2,FALSE)*P441))*VLOOKUP($H441,LISTS!$G$2:$H$10,2,FALSE)</f>
        <v>0</v>
      </c>
      <c r="AC441" s="13">
        <f>(IF($K441="No",0,VLOOKUP(AC$3,LISTS!$M$2:$N$21,2,FALSE)*IF(Q441="YES",1,0)))*VLOOKUP($H441,LISTS!$G$2:$H$10,2,FALSE)</f>
        <v>0</v>
      </c>
      <c r="AD441" s="13">
        <f>(IF($K441="No",0,VLOOKUP(AD$3,LISTS!$M$2:$N$21,2,FALSE)*IF(R441="YES",1,0)))*VLOOKUP($H441,LISTS!$G$2:$H$10,2,FALSE)</f>
        <v>0</v>
      </c>
      <c r="AE441" s="13">
        <f>(IF($K441="No",0,VLOOKUP(AE$3,LISTS!$M$2:$N$21,2,FALSE)*IF(S441="YES",1,0)))*VLOOKUP($H441,LISTS!$G$2:$H$10,2,FALSE)</f>
        <v>0</v>
      </c>
      <c r="AF441" s="13">
        <f>(IF($K441="No",0,VLOOKUP(AF$3,LISTS!$M$2:$N$21,2,FALSE)*IF(T441="YES",1,0)))*VLOOKUP($H441,LISTS!$G$2:$H$10,2,FALSE)</f>
        <v>0</v>
      </c>
      <c r="AG441" s="13">
        <f>(IF($K441="No",0,VLOOKUP(AG$3,LISTS!$M$2:$N$21,2,FALSE)*IF(U441="YES",1,0)))*VLOOKUP($H441,LISTS!$G$2:$H$10,2,FALSE)</f>
        <v>0</v>
      </c>
      <c r="AH441" s="13">
        <f>(IF($K441="No",0,VLOOKUP(AH$3,LISTS!$M$2:$N$21,2,FALSE)*IF(V441="YES",1,0)))*VLOOKUP($H441,LISTS!$G$2:$H$10,2,FALSE)</f>
        <v>0</v>
      </c>
      <c r="AI441" s="29">
        <f t="shared" si="71"/>
        <v>0</v>
      </c>
    </row>
    <row r="442" spans="1:35" x14ac:dyDescent="0.25">
      <c r="A442" s="3">
        <f t="shared" si="68"/>
        <v>2023</v>
      </c>
      <c r="B442" s="11">
        <f t="shared" si="69"/>
        <v>16</v>
      </c>
      <c r="C442" s="11" t="str">
        <f>VLOOKUP($B442,'FIXTURES INPUT'!$A$4:$H$41,2,FALSE)</f>
        <v>WK16</v>
      </c>
      <c r="D442" s="13" t="str">
        <f>VLOOKUP($B442,'FIXTURES INPUT'!$A$4:$H$41,3,FALSE)</f>
        <v>Sat</v>
      </c>
      <c r="E442" s="14">
        <f>VLOOKUP($B442,'FIXTURES INPUT'!$A$4:$H$41,4,FALSE)</f>
        <v>45129</v>
      </c>
      <c r="F442" s="4" t="str">
        <f>VLOOKUP($B442,'FIXTURES INPUT'!$A$4:$H$41,6,FALSE)</f>
        <v xml:space="preserve">Lindsell </v>
      </c>
      <c r="G442" s="13" t="str">
        <f>VLOOKUP($B442,'FIXTURES INPUT'!$A$4:$H$41,7,FALSE)</f>
        <v>Away</v>
      </c>
      <c r="H442" s="13" t="str">
        <f>VLOOKUP($B442,'FIXTURES INPUT'!$A$4:$H$41,8,FALSE)</f>
        <v>Standard</v>
      </c>
      <c r="I442" s="13">
        <v>4</v>
      </c>
      <c r="J442" s="4" t="str">
        <f>VLOOKUP($I442,LISTS!$A$2:$B$39,2,FALSE)</f>
        <v>Wellsy</v>
      </c>
      <c r="K442" s="32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X442" s="13">
        <f>(IF($K442="No",0,VLOOKUP(X$3,LISTS!$M$2:$N$21,2,FALSE)*L442))*VLOOKUP($H442,LISTS!$G$2:$H$10,2,FALSE)</f>
        <v>0</v>
      </c>
      <c r="Y442" s="13">
        <f>(IF($K442="No",0,VLOOKUP(Y$3,LISTS!$M$2:$N$21,2,FALSE)*M442))*VLOOKUP($H442,LISTS!$G$2:$H$10,2,FALSE)</f>
        <v>0</v>
      </c>
      <c r="Z442" s="13">
        <f>(IF($K442="No",0,VLOOKUP(Z$3,LISTS!$M$2:$N$21,2,FALSE)*N442))*VLOOKUP($H442,LISTS!$G$2:$H$10,2,FALSE)</f>
        <v>0</v>
      </c>
      <c r="AA442" s="13">
        <f>(IF($K442="No",0,VLOOKUP(AA$3,LISTS!$M$2:$N$21,2,FALSE)*O442))*VLOOKUP($H442,LISTS!$G$2:$H$10,2,FALSE)</f>
        <v>0</v>
      </c>
      <c r="AB442" s="13">
        <f>(IF($K442="No",0,VLOOKUP(AB$3,LISTS!$M$2:$N$21,2,FALSE)*P442))*VLOOKUP($H442,LISTS!$G$2:$H$10,2,FALSE)</f>
        <v>0</v>
      </c>
      <c r="AC442" s="13">
        <f>(IF($K442="No",0,VLOOKUP(AC$3,LISTS!$M$2:$N$21,2,FALSE)*IF(Q442="YES",1,0)))*VLOOKUP($H442,LISTS!$G$2:$H$10,2,FALSE)</f>
        <v>0</v>
      </c>
      <c r="AD442" s="13">
        <f>(IF($K442="No",0,VLOOKUP(AD$3,LISTS!$M$2:$N$21,2,FALSE)*IF(R442="YES",1,0)))*VLOOKUP($H442,LISTS!$G$2:$H$10,2,FALSE)</f>
        <v>0</v>
      </c>
      <c r="AE442" s="13">
        <f>(IF($K442="No",0,VLOOKUP(AE$3,LISTS!$M$2:$N$21,2,FALSE)*IF(S442="YES",1,0)))*VLOOKUP($H442,LISTS!$G$2:$H$10,2,FALSE)</f>
        <v>0</v>
      </c>
      <c r="AF442" s="13">
        <f>(IF($K442="No",0,VLOOKUP(AF$3,LISTS!$M$2:$N$21,2,FALSE)*IF(T442="YES",1,0)))*VLOOKUP($H442,LISTS!$G$2:$H$10,2,FALSE)</f>
        <v>0</v>
      </c>
      <c r="AG442" s="13">
        <f>(IF($K442="No",0,VLOOKUP(AG$3,LISTS!$M$2:$N$21,2,FALSE)*IF(U442="YES",1,0)))*VLOOKUP($H442,LISTS!$G$2:$H$10,2,FALSE)</f>
        <v>0</v>
      </c>
      <c r="AH442" s="13">
        <f>(IF($K442="No",0,VLOOKUP(AH$3,LISTS!$M$2:$N$21,2,FALSE)*IF(V442="YES",1,0)))*VLOOKUP($H442,LISTS!$G$2:$H$10,2,FALSE)</f>
        <v>0</v>
      </c>
      <c r="AI442" s="29">
        <f t="shared" si="71"/>
        <v>0</v>
      </c>
    </row>
    <row r="443" spans="1:35" x14ac:dyDescent="0.25">
      <c r="A443" s="3">
        <f t="shared" si="68"/>
        <v>2023</v>
      </c>
      <c r="B443" s="11">
        <f t="shared" si="69"/>
        <v>16</v>
      </c>
      <c r="C443" s="11" t="str">
        <f>VLOOKUP($B443,'FIXTURES INPUT'!$A$4:$H$41,2,FALSE)</f>
        <v>WK16</v>
      </c>
      <c r="D443" s="13" t="str">
        <f>VLOOKUP($B443,'FIXTURES INPUT'!$A$4:$H$41,3,FALSE)</f>
        <v>Sat</v>
      </c>
      <c r="E443" s="14">
        <f>VLOOKUP($B443,'FIXTURES INPUT'!$A$4:$H$41,4,FALSE)</f>
        <v>45129</v>
      </c>
      <c r="F443" s="4" t="str">
        <f>VLOOKUP($B443,'FIXTURES INPUT'!$A$4:$H$41,6,FALSE)</f>
        <v xml:space="preserve">Lindsell </v>
      </c>
      <c r="G443" s="13" t="str">
        <f>VLOOKUP($B443,'FIXTURES INPUT'!$A$4:$H$41,7,FALSE)</f>
        <v>Away</v>
      </c>
      <c r="H443" s="13" t="str">
        <f>VLOOKUP($B443,'FIXTURES INPUT'!$A$4:$H$41,8,FALSE)</f>
        <v>Standard</v>
      </c>
      <c r="I443" s="13">
        <v>5</v>
      </c>
      <c r="J443" s="4" t="str">
        <f>VLOOKUP($I443,LISTS!$A$2:$B$39,2,FALSE)</f>
        <v>Cal</v>
      </c>
      <c r="K443" s="32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X443" s="13">
        <f>(IF($K443="No",0,VLOOKUP(X$3,LISTS!$M$2:$N$21,2,FALSE)*L443))*VLOOKUP($H443,LISTS!$G$2:$H$10,2,FALSE)</f>
        <v>0</v>
      </c>
      <c r="Y443" s="13">
        <f>(IF($K443="No",0,VLOOKUP(Y$3,LISTS!$M$2:$N$21,2,FALSE)*M443))*VLOOKUP($H443,LISTS!$G$2:$H$10,2,FALSE)</f>
        <v>0</v>
      </c>
      <c r="Z443" s="13">
        <f>(IF($K443="No",0,VLOOKUP(Z$3,LISTS!$M$2:$N$21,2,FALSE)*N443))*VLOOKUP($H443,LISTS!$G$2:$H$10,2,FALSE)</f>
        <v>0</v>
      </c>
      <c r="AA443" s="13">
        <f>(IF($K443="No",0,VLOOKUP(AA$3,LISTS!$M$2:$N$21,2,FALSE)*O443))*VLOOKUP($H443,LISTS!$G$2:$H$10,2,FALSE)</f>
        <v>0</v>
      </c>
      <c r="AB443" s="13">
        <f>(IF($K443="No",0,VLOOKUP(AB$3,LISTS!$M$2:$N$21,2,FALSE)*P443))*VLOOKUP($H443,LISTS!$G$2:$H$10,2,FALSE)</f>
        <v>0</v>
      </c>
      <c r="AC443" s="13">
        <f>(IF($K443="No",0,VLOOKUP(AC$3,LISTS!$M$2:$N$21,2,FALSE)*IF(Q443="YES",1,0)))*VLOOKUP($H443,LISTS!$G$2:$H$10,2,FALSE)</f>
        <v>0</v>
      </c>
      <c r="AD443" s="13">
        <f>(IF($K443="No",0,VLOOKUP(AD$3,LISTS!$M$2:$N$21,2,FALSE)*IF(R443="YES",1,0)))*VLOOKUP($H443,LISTS!$G$2:$H$10,2,FALSE)</f>
        <v>0</v>
      </c>
      <c r="AE443" s="13">
        <f>(IF($K443="No",0,VLOOKUP(AE$3,LISTS!$M$2:$N$21,2,FALSE)*IF(S443="YES",1,0)))*VLOOKUP($H443,LISTS!$G$2:$H$10,2,FALSE)</f>
        <v>0</v>
      </c>
      <c r="AF443" s="13">
        <f>(IF($K443="No",0,VLOOKUP(AF$3,LISTS!$M$2:$N$21,2,FALSE)*IF(T443="YES",1,0)))*VLOOKUP($H443,LISTS!$G$2:$H$10,2,FALSE)</f>
        <v>0</v>
      </c>
      <c r="AG443" s="13">
        <f>(IF($K443="No",0,VLOOKUP(AG$3,LISTS!$M$2:$N$21,2,FALSE)*IF(U443="YES",1,0)))*VLOOKUP($H443,LISTS!$G$2:$H$10,2,FALSE)</f>
        <v>0</v>
      </c>
      <c r="AH443" s="13">
        <f>(IF($K443="No",0,VLOOKUP(AH$3,LISTS!$M$2:$N$21,2,FALSE)*IF(V443="YES",1,0)))*VLOOKUP($H443,LISTS!$G$2:$H$10,2,FALSE)</f>
        <v>0</v>
      </c>
      <c r="AI443" s="29">
        <f t="shared" si="71"/>
        <v>0</v>
      </c>
    </row>
    <row r="444" spans="1:35" x14ac:dyDescent="0.25">
      <c r="A444" s="3">
        <f t="shared" si="68"/>
        <v>2023</v>
      </c>
      <c r="B444" s="11">
        <f t="shared" si="69"/>
        <v>16</v>
      </c>
      <c r="C444" s="11" t="str">
        <f>VLOOKUP($B444,'FIXTURES INPUT'!$A$4:$H$41,2,FALSE)</f>
        <v>WK16</v>
      </c>
      <c r="D444" s="13" t="str">
        <f>VLOOKUP($B444,'FIXTURES INPUT'!$A$4:$H$41,3,FALSE)</f>
        <v>Sat</v>
      </c>
      <c r="E444" s="14">
        <f>VLOOKUP($B444,'FIXTURES INPUT'!$A$4:$H$41,4,FALSE)</f>
        <v>45129</v>
      </c>
      <c r="F444" s="4" t="str">
        <f>VLOOKUP($B444,'FIXTURES INPUT'!$A$4:$H$41,6,FALSE)</f>
        <v xml:space="preserve">Lindsell </v>
      </c>
      <c r="G444" s="13" t="str">
        <f>VLOOKUP($B444,'FIXTURES INPUT'!$A$4:$H$41,7,FALSE)</f>
        <v>Away</v>
      </c>
      <c r="H444" s="13" t="str">
        <f>VLOOKUP($B444,'FIXTURES INPUT'!$A$4:$H$41,8,FALSE)</f>
        <v>Standard</v>
      </c>
      <c r="I444" s="13">
        <v>6</v>
      </c>
      <c r="J444" s="4" t="str">
        <f>VLOOKUP($I444,LISTS!$A$2:$B$39,2,FALSE)</f>
        <v>Weavers</v>
      </c>
      <c r="K444" s="32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X444" s="13">
        <f>(IF($K444="No",0,VLOOKUP(X$3,LISTS!$M$2:$N$21,2,FALSE)*L444))*VLOOKUP($H444,LISTS!$G$2:$H$10,2,FALSE)</f>
        <v>0</v>
      </c>
      <c r="Y444" s="13">
        <f>(IF($K444="No",0,VLOOKUP(Y$3,LISTS!$M$2:$N$21,2,FALSE)*M444))*VLOOKUP($H444,LISTS!$G$2:$H$10,2,FALSE)</f>
        <v>0</v>
      </c>
      <c r="Z444" s="13">
        <f>(IF($K444="No",0,VLOOKUP(Z$3,LISTS!$M$2:$N$21,2,FALSE)*N444))*VLOOKUP($H444,LISTS!$G$2:$H$10,2,FALSE)</f>
        <v>0</v>
      </c>
      <c r="AA444" s="13">
        <f>(IF($K444="No",0,VLOOKUP(AA$3,LISTS!$M$2:$N$21,2,FALSE)*O444))*VLOOKUP($H444,LISTS!$G$2:$H$10,2,FALSE)</f>
        <v>0</v>
      </c>
      <c r="AB444" s="13">
        <f>(IF($K444="No",0,VLOOKUP(AB$3,LISTS!$M$2:$N$21,2,FALSE)*P444))*VLOOKUP($H444,LISTS!$G$2:$H$10,2,FALSE)</f>
        <v>0</v>
      </c>
      <c r="AC444" s="13">
        <f>(IF($K444="No",0,VLOOKUP(AC$3,LISTS!$M$2:$N$21,2,FALSE)*IF(Q444="YES",1,0)))*VLOOKUP($H444,LISTS!$G$2:$H$10,2,FALSE)</f>
        <v>0</v>
      </c>
      <c r="AD444" s="13">
        <f>(IF($K444="No",0,VLOOKUP(AD$3,LISTS!$M$2:$N$21,2,FALSE)*IF(R444="YES",1,0)))*VLOOKUP($H444,LISTS!$G$2:$H$10,2,FALSE)</f>
        <v>0</v>
      </c>
      <c r="AE444" s="13">
        <f>(IF($K444="No",0,VLOOKUP(AE$3,LISTS!$M$2:$N$21,2,FALSE)*IF(S444="YES",1,0)))*VLOOKUP($H444,LISTS!$G$2:$H$10,2,FALSE)</f>
        <v>0</v>
      </c>
      <c r="AF444" s="13">
        <f>(IF($K444="No",0,VLOOKUP(AF$3,LISTS!$M$2:$N$21,2,FALSE)*IF(T444="YES",1,0)))*VLOOKUP($H444,LISTS!$G$2:$H$10,2,FALSE)</f>
        <v>0</v>
      </c>
      <c r="AG444" s="13">
        <f>(IF($K444="No",0,VLOOKUP(AG$3,LISTS!$M$2:$N$21,2,FALSE)*IF(U444="YES",1,0)))*VLOOKUP($H444,LISTS!$G$2:$H$10,2,FALSE)</f>
        <v>0</v>
      </c>
      <c r="AH444" s="13">
        <f>(IF($K444="No",0,VLOOKUP(AH$3,LISTS!$M$2:$N$21,2,FALSE)*IF(V444="YES",1,0)))*VLOOKUP($H444,LISTS!$G$2:$H$10,2,FALSE)</f>
        <v>0</v>
      </c>
      <c r="AI444" s="29">
        <f t="shared" si="71"/>
        <v>0</v>
      </c>
    </row>
    <row r="445" spans="1:35" x14ac:dyDescent="0.25">
      <c r="A445" s="3">
        <f t="shared" si="68"/>
        <v>2023</v>
      </c>
      <c r="B445" s="11">
        <f t="shared" si="69"/>
        <v>16</v>
      </c>
      <c r="C445" s="11" t="str">
        <f>VLOOKUP($B445,'FIXTURES INPUT'!$A$4:$H$41,2,FALSE)</f>
        <v>WK16</v>
      </c>
      <c r="D445" s="13" t="str">
        <f>VLOOKUP($B445,'FIXTURES INPUT'!$A$4:$H$41,3,FALSE)</f>
        <v>Sat</v>
      </c>
      <c r="E445" s="14">
        <f>VLOOKUP($B445,'FIXTURES INPUT'!$A$4:$H$41,4,FALSE)</f>
        <v>45129</v>
      </c>
      <c r="F445" s="4" t="str">
        <f>VLOOKUP($B445,'FIXTURES INPUT'!$A$4:$H$41,6,FALSE)</f>
        <v xml:space="preserve">Lindsell </v>
      </c>
      <c r="G445" s="13" t="str">
        <f>VLOOKUP($B445,'FIXTURES INPUT'!$A$4:$H$41,7,FALSE)</f>
        <v>Away</v>
      </c>
      <c r="H445" s="13" t="str">
        <f>VLOOKUP($B445,'FIXTURES INPUT'!$A$4:$H$41,8,FALSE)</f>
        <v>Standard</v>
      </c>
      <c r="I445" s="13">
        <v>7</v>
      </c>
      <c r="J445" s="4" t="str">
        <f>VLOOKUP($I445,LISTS!$A$2:$B$39,2,FALSE)</f>
        <v>Superted</v>
      </c>
      <c r="K445" s="32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X445" s="13">
        <f>(IF($K445="No",0,VLOOKUP(X$3,LISTS!$M$2:$N$21,2,FALSE)*L445))*VLOOKUP($H445,LISTS!$G$2:$H$10,2,FALSE)</f>
        <v>0</v>
      </c>
      <c r="Y445" s="13">
        <f>(IF($K445="No",0,VLOOKUP(Y$3,LISTS!$M$2:$N$21,2,FALSE)*M445))*VLOOKUP($H445,LISTS!$G$2:$H$10,2,FALSE)</f>
        <v>0</v>
      </c>
      <c r="Z445" s="13">
        <f>(IF($K445="No",0,VLOOKUP(Z$3,LISTS!$M$2:$N$21,2,FALSE)*N445))*VLOOKUP($H445,LISTS!$G$2:$H$10,2,FALSE)</f>
        <v>0</v>
      </c>
      <c r="AA445" s="13">
        <f>(IF($K445="No",0,VLOOKUP(AA$3,LISTS!$M$2:$N$21,2,FALSE)*O445))*VLOOKUP($H445,LISTS!$G$2:$H$10,2,FALSE)</f>
        <v>0</v>
      </c>
      <c r="AB445" s="13">
        <f>(IF($K445="No",0,VLOOKUP(AB$3,LISTS!$M$2:$N$21,2,FALSE)*P445))*VLOOKUP($H445,LISTS!$G$2:$H$10,2,FALSE)</f>
        <v>0</v>
      </c>
      <c r="AC445" s="13">
        <f>(IF($K445="No",0,VLOOKUP(AC$3,LISTS!$M$2:$N$21,2,FALSE)*IF(Q445="YES",1,0)))*VLOOKUP($H445,LISTS!$G$2:$H$10,2,FALSE)</f>
        <v>0</v>
      </c>
      <c r="AD445" s="13">
        <f>(IF($K445="No",0,VLOOKUP(AD$3,LISTS!$M$2:$N$21,2,FALSE)*IF(R445="YES",1,0)))*VLOOKUP($H445,LISTS!$G$2:$H$10,2,FALSE)</f>
        <v>0</v>
      </c>
      <c r="AE445" s="13">
        <f>(IF($K445="No",0,VLOOKUP(AE$3,LISTS!$M$2:$N$21,2,FALSE)*IF(S445="YES",1,0)))*VLOOKUP($H445,LISTS!$G$2:$H$10,2,FALSE)</f>
        <v>0</v>
      </c>
      <c r="AF445" s="13">
        <f>(IF($K445="No",0,VLOOKUP(AF$3,LISTS!$M$2:$N$21,2,FALSE)*IF(T445="YES",1,0)))*VLOOKUP($H445,LISTS!$G$2:$H$10,2,FALSE)</f>
        <v>0</v>
      </c>
      <c r="AG445" s="13">
        <f>(IF($K445="No",0,VLOOKUP(AG$3,LISTS!$M$2:$N$21,2,FALSE)*IF(U445="YES",1,0)))*VLOOKUP($H445,LISTS!$G$2:$H$10,2,FALSE)</f>
        <v>0</v>
      </c>
      <c r="AH445" s="13">
        <f>(IF($K445="No",0,VLOOKUP(AH$3,LISTS!$M$2:$N$21,2,FALSE)*IF(V445="YES",1,0)))*VLOOKUP($H445,LISTS!$G$2:$H$10,2,FALSE)</f>
        <v>0</v>
      </c>
      <c r="AI445" s="29">
        <f t="shared" si="71"/>
        <v>0</v>
      </c>
    </row>
    <row r="446" spans="1:35" x14ac:dyDescent="0.25">
      <c r="A446" s="3">
        <f t="shared" ref="A446:A509" si="80">$A$4</f>
        <v>2023</v>
      </c>
      <c r="B446" s="11">
        <f t="shared" ref="B446:B509" si="81">B445</f>
        <v>16</v>
      </c>
      <c r="C446" s="11" t="str">
        <f>VLOOKUP($B446,'FIXTURES INPUT'!$A$4:$H$41,2,FALSE)</f>
        <v>WK16</v>
      </c>
      <c r="D446" s="13" t="str">
        <f>VLOOKUP($B446,'FIXTURES INPUT'!$A$4:$H$41,3,FALSE)</f>
        <v>Sat</v>
      </c>
      <c r="E446" s="14">
        <f>VLOOKUP($B446,'FIXTURES INPUT'!$A$4:$H$41,4,FALSE)</f>
        <v>45129</v>
      </c>
      <c r="F446" s="4" t="str">
        <f>VLOOKUP($B446,'FIXTURES INPUT'!$A$4:$H$41,6,FALSE)</f>
        <v xml:space="preserve">Lindsell </v>
      </c>
      <c r="G446" s="13" t="str">
        <f>VLOOKUP($B446,'FIXTURES INPUT'!$A$4:$H$41,7,FALSE)</f>
        <v>Away</v>
      </c>
      <c r="H446" s="13" t="str">
        <f>VLOOKUP($B446,'FIXTURES INPUT'!$A$4:$H$41,8,FALSE)</f>
        <v>Standard</v>
      </c>
      <c r="I446" s="13">
        <f t="shared" ref="I446" si="82">I445+1</f>
        <v>8</v>
      </c>
      <c r="J446" s="4" t="str">
        <f>VLOOKUP($I446,LISTS!$A$2:$B$39,2,FALSE)</f>
        <v>Little</v>
      </c>
      <c r="K446" s="32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X446" s="13">
        <f>(IF($K446="No",0,VLOOKUP(X$3,LISTS!$M$2:$N$21,2,FALSE)*L446))*VLOOKUP($H446,LISTS!$G$2:$H$10,2,FALSE)</f>
        <v>0</v>
      </c>
      <c r="Y446" s="13">
        <f>(IF($K446="No",0,VLOOKUP(Y$3,LISTS!$M$2:$N$21,2,FALSE)*M446))*VLOOKUP($H446,LISTS!$G$2:$H$10,2,FALSE)</f>
        <v>0</v>
      </c>
      <c r="Z446" s="13">
        <f>(IF($K446="No",0,VLOOKUP(Z$3,LISTS!$M$2:$N$21,2,FALSE)*N446))*VLOOKUP($H446,LISTS!$G$2:$H$10,2,FALSE)</f>
        <v>0</v>
      </c>
      <c r="AA446" s="13">
        <f>(IF($K446="No",0,VLOOKUP(AA$3,LISTS!$M$2:$N$21,2,FALSE)*O446))*VLOOKUP($H446,LISTS!$G$2:$H$10,2,FALSE)</f>
        <v>0</v>
      </c>
      <c r="AB446" s="13">
        <f>(IF($K446="No",0,VLOOKUP(AB$3,LISTS!$M$2:$N$21,2,FALSE)*P446))*VLOOKUP($H446,LISTS!$G$2:$H$10,2,FALSE)</f>
        <v>0</v>
      </c>
      <c r="AC446" s="13">
        <f>(IF($K446="No",0,VLOOKUP(AC$3,LISTS!$M$2:$N$21,2,FALSE)*IF(Q446="YES",1,0)))*VLOOKUP($H446,LISTS!$G$2:$H$10,2,FALSE)</f>
        <v>0</v>
      </c>
      <c r="AD446" s="13">
        <f>(IF($K446="No",0,VLOOKUP(AD$3,LISTS!$M$2:$N$21,2,FALSE)*IF(R446="YES",1,0)))*VLOOKUP($H446,LISTS!$G$2:$H$10,2,FALSE)</f>
        <v>0</v>
      </c>
      <c r="AE446" s="13">
        <f>(IF($K446="No",0,VLOOKUP(AE$3,LISTS!$M$2:$N$21,2,FALSE)*IF(S446="YES",1,0)))*VLOOKUP($H446,LISTS!$G$2:$H$10,2,FALSE)</f>
        <v>0</v>
      </c>
      <c r="AF446" s="13">
        <f>(IF($K446="No",0,VLOOKUP(AF$3,LISTS!$M$2:$N$21,2,FALSE)*IF(T446="YES",1,0)))*VLOOKUP($H446,LISTS!$G$2:$H$10,2,FALSE)</f>
        <v>0</v>
      </c>
      <c r="AG446" s="13">
        <f>(IF($K446="No",0,VLOOKUP(AG$3,LISTS!$M$2:$N$21,2,FALSE)*IF(U446="YES",1,0)))*VLOOKUP($H446,LISTS!$G$2:$H$10,2,FALSE)</f>
        <v>0</v>
      </c>
      <c r="AH446" s="13">
        <f>(IF($K446="No",0,VLOOKUP(AH$3,LISTS!$M$2:$N$21,2,FALSE)*IF(V446="YES",1,0)))*VLOOKUP($H446,LISTS!$G$2:$H$10,2,FALSE)</f>
        <v>0</v>
      </c>
      <c r="AI446" s="29">
        <f t="shared" si="71"/>
        <v>0</v>
      </c>
    </row>
    <row r="447" spans="1:35" x14ac:dyDescent="0.25">
      <c r="A447" s="3">
        <f t="shared" si="80"/>
        <v>2023</v>
      </c>
      <c r="B447" s="11">
        <f t="shared" si="81"/>
        <v>16</v>
      </c>
      <c r="C447" s="11" t="str">
        <f>VLOOKUP($B447,'FIXTURES INPUT'!$A$4:$H$41,2,FALSE)</f>
        <v>WK16</v>
      </c>
      <c r="D447" s="13" t="str">
        <f>VLOOKUP($B447,'FIXTURES INPUT'!$A$4:$H$41,3,FALSE)</f>
        <v>Sat</v>
      </c>
      <c r="E447" s="14">
        <f>VLOOKUP($B447,'FIXTURES INPUT'!$A$4:$H$41,4,FALSE)</f>
        <v>45129</v>
      </c>
      <c r="F447" s="4" t="str">
        <f>VLOOKUP($B447,'FIXTURES INPUT'!$A$4:$H$41,6,FALSE)</f>
        <v xml:space="preserve">Lindsell </v>
      </c>
      <c r="G447" s="13" t="str">
        <f>VLOOKUP($B447,'FIXTURES INPUT'!$A$4:$H$41,7,FALSE)</f>
        <v>Away</v>
      </c>
      <c r="H447" s="13" t="str">
        <f>VLOOKUP($B447,'FIXTURES INPUT'!$A$4:$H$41,8,FALSE)</f>
        <v>Standard</v>
      </c>
      <c r="I447" s="13">
        <f t="shared" si="72"/>
        <v>9</v>
      </c>
      <c r="J447" s="4" t="str">
        <f>VLOOKUP($I447,LISTS!$A$2:$B$39,2,FALSE)</f>
        <v>Dan Common</v>
      </c>
      <c r="K447" s="32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X447" s="13">
        <f>(IF($K447="No",0,VLOOKUP(X$3,LISTS!$M$2:$N$21,2,FALSE)*L447))*VLOOKUP($H447,LISTS!$G$2:$H$10,2,FALSE)</f>
        <v>0</v>
      </c>
      <c r="Y447" s="13">
        <f>(IF($K447="No",0,VLOOKUP(Y$3,LISTS!$M$2:$N$21,2,FALSE)*M447))*VLOOKUP($H447,LISTS!$G$2:$H$10,2,FALSE)</f>
        <v>0</v>
      </c>
      <c r="Z447" s="13">
        <f>(IF($K447="No",0,VLOOKUP(Z$3,LISTS!$M$2:$N$21,2,FALSE)*N447))*VLOOKUP($H447,LISTS!$G$2:$H$10,2,FALSE)</f>
        <v>0</v>
      </c>
      <c r="AA447" s="13">
        <f>(IF($K447="No",0,VLOOKUP(AA$3,LISTS!$M$2:$N$21,2,FALSE)*O447))*VLOOKUP($H447,LISTS!$G$2:$H$10,2,FALSE)</f>
        <v>0</v>
      </c>
      <c r="AB447" s="13">
        <f>(IF($K447="No",0,VLOOKUP(AB$3,LISTS!$M$2:$N$21,2,FALSE)*P447))*VLOOKUP($H447,LISTS!$G$2:$H$10,2,FALSE)</f>
        <v>0</v>
      </c>
      <c r="AC447" s="13">
        <f>(IF($K447="No",0,VLOOKUP(AC$3,LISTS!$M$2:$N$21,2,FALSE)*IF(Q447="YES",1,0)))*VLOOKUP($H447,LISTS!$G$2:$H$10,2,FALSE)</f>
        <v>0</v>
      </c>
      <c r="AD447" s="13">
        <f>(IF($K447="No",0,VLOOKUP(AD$3,LISTS!$M$2:$N$21,2,FALSE)*IF(R447="YES",1,0)))*VLOOKUP($H447,LISTS!$G$2:$H$10,2,FALSE)</f>
        <v>0</v>
      </c>
      <c r="AE447" s="13">
        <f>(IF($K447="No",0,VLOOKUP(AE$3,LISTS!$M$2:$N$21,2,FALSE)*IF(S447="YES",1,0)))*VLOOKUP($H447,LISTS!$G$2:$H$10,2,FALSE)</f>
        <v>0</v>
      </c>
      <c r="AF447" s="13">
        <f>(IF($K447="No",0,VLOOKUP(AF$3,LISTS!$M$2:$N$21,2,FALSE)*IF(T447="YES",1,0)))*VLOOKUP($H447,LISTS!$G$2:$H$10,2,FALSE)</f>
        <v>0</v>
      </c>
      <c r="AG447" s="13">
        <f>(IF($K447="No",0,VLOOKUP(AG$3,LISTS!$M$2:$N$21,2,FALSE)*IF(U447="YES",1,0)))*VLOOKUP($H447,LISTS!$G$2:$H$10,2,FALSE)</f>
        <v>0</v>
      </c>
      <c r="AH447" s="13">
        <f>(IF($K447="No",0,VLOOKUP(AH$3,LISTS!$M$2:$N$21,2,FALSE)*IF(V447="YES",1,0)))*VLOOKUP($H447,LISTS!$G$2:$H$10,2,FALSE)</f>
        <v>0</v>
      </c>
      <c r="AI447" s="29">
        <f t="shared" si="71"/>
        <v>0</v>
      </c>
    </row>
    <row r="448" spans="1:35" x14ac:dyDescent="0.25">
      <c r="A448" s="3">
        <f t="shared" si="80"/>
        <v>2023</v>
      </c>
      <c r="B448" s="11">
        <f t="shared" si="81"/>
        <v>16</v>
      </c>
      <c r="C448" s="11" t="str">
        <f>VLOOKUP($B448,'FIXTURES INPUT'!$A$4:$H$41,2,FALSE)</f>
        <v>WK16</v>
      </c>
      <c r="D448" s="13" t="str">
        <f>VLOOKUP($B448,'FIXTURES INPUT'!$A$4:$H$41,3,FALSE)</f>
        <v>Sat</v>
      </c>
      <c r="E448" s="14">
        <f>VLOOKUP($B448,'FIXTURES INPUT'!$A$4:$H$41,4,FALSE)</f>
        <v>45129</v>
      </c>
      <c r="F448" s="4" t="str">
        <f>VLOOKUP($B448,'FIXTURES INPUT'!$A$4:$H$41,6,FALSE)</f>
        <v xml:space="preserve">Lindsell </v>
      </c>
      <c r="G448" s="13" t="str">
        <f>VLOOKUP($B448,'FIXTURES INPUT'!$A$4:$H$41,7,FALSE)</f>
        <v>Away</v>
      </c>
      <c r="H448" s="13" t="str">
        <f>VLOOKUP($B448,'FIXTURES INPUT'!$A$4:$H$41,8,FALSE)</f>
        <v>Standard</v>
      </c>
      <c r="I448" s="13">
        <f t="shared" si="72"/>
        <v>10</v>
      </c>
      <c r="J448" s="4" t="str">
        <f>VLOOKUP($I448,LISTS!$A$2:$B$39,2,FALSE)</f>
        <v>Chown</v>
      </c>
      <c r="K448" s="32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X448" s="13">
        <f>(IF($K448="No",0,VLOOKUP(X$3,LISTS!$M$2:$N$21,2,FALSE)*L448))*VLOOKUP($H448,LISTS!$G$2:$H$10,2,FALSE)</f>
        <v>0</v>
      </c>
      <c r="Y448" s="13">
        <f>(IF($K448="No",0,VLOOKUP(Y$3,LISTS!$M$2:$N$21,2,FALSE)*M448))*VLOOKUP($H448,LISTS!$G$2:$H$10,2,FALSE)</f>
        <v>0</v>
      </c>
      <c r="Z448" s="13">
        <f>(IF($K448="No",0,VLOOKUP(Z$3,LISTS!$M$2:$N$21,2,FALSE)*N448))*VLOOKUP($H448,LISTS!$G$2:$H$10,2,FALSE)</f>
        <v>0</v>
      </c>
      <c r="AA448" s="13">
        <f>(IF($K448="No",0,VLOOKUP(AA$3,LISTS!$M$2:$N$21,2,FALSE)*O448))*VLOOKUP($H448,LISTS!$G$2:$H$10,2,FALSE)</f>
        <v>0</v>
      </c>
      <c r="AB448" s="13">
        <f>(IF($K448="No",0,VLOOKUP(AB$3,LISTS!$M$2:$N$21,2,FALSE)*P448))*VLOOKUP($H448,LISTS!$G$2:$H$10,2,FALSE)</f>
        <v>0</v>
      </c>
      <c r="AC448" s="13">
        <f>(IF($K448="No",0,VLOOKUP(AC$3,LISTS!$M$2:$N$21,2,FALSE)*IF(Q448="YES",1,0)))*VLOOKUP($H448,LISTS!$G$2:$H$10,2,FALSE)</f>
        <v>0</v>
      </c>
      <c r="AD448" s="13">
        <f>(IF($K448="No",0,VLOOKUP(AD$3,LISTS!$M$2:$N$21,2,FALSE)*IF(R448="YES",1,0)))*VLOOKUP($H448,LISTS!$G$2:$H$10,2,FALSE)</f>
        <v>0</v>
      </c>
      <c r="AE448" s="13">
        <f>(IF($K448="No",0,VLOOKUP(AE$3,LISTS!$M$2:$N$21,2,FALSE)*IF(S448="YES",1,0)))*VLOOKUP($H448,LISTS!$G$2:$H$10,2,FALSE)</f>
        <v>0</v>
      </c>
      <c r="AF448" s="13">
        <f>(IF($K448="No",0,VLOOKUP(AF$3,LISTS!$M$2:$N$21,2,FALSE)*IF(T448="YES",1,0)))*VLOOKUP($H448,LISTS!$G$2:$H$10,2,FALSE)</f>
        <v>0</v>
      </c>
      <c r="AG448" s="13">
        <f>(IF($K448="No",0,VLOOKUP(AG$3,LISTS!$M$2:$N$21,2,FALSE)*IF(U448="YES",1,0)))*VLOOKUP($H448,LISTS!$G$2:$H$10,2,FALSE)</f>
        <v>0</v>
      </c>
      <c r="AH448" s="13">
        <f>(IF($K448="No",0,VLOOKUP(AH$3,LISTS!$M$2:$N$21,2,FALSE)*IF(V448="YES",1,0)))*VLOOKUP($H448,LISTS!$G$2:$H$10,2,FALSE)</f>
        <v>0</v>
      </c>
      <c r="AI448" s="29">
        <f t="shared" si="71"/>
        <v>0</v>
      </c>
    </row>
    <row r="449" spans="1:35" x14ac:dyDescent="0.25">
      <c r="A449" s="3">
        <f t="shared" si="80"/>
        <v>2023</v>
      </c>
      <c r="B449" s="11">
        <f t="shared" si="81"/>
        <v>16</v>
      </c>
      <c r="C449" s="11" t="str">
        <f>VLOOKUP($B449,'FIXTURES INPUT'!$A$4:$H$41,2,FALSE)</f>
        <v>WK16</v>
      </c>
      <c r="D449" s="13" t="str">
        <f>VLOOKUP($B449,'FIXTURES INPUT'!$A$4:$H$41,3,FALSE)</f>
        <v>Sat</v>
      </c>
      <c r="E449" s="14">
        <f>VLOOKUP($B449,'FIXTURES INPUT'!$A$4:$H$41,4,FALSE)</f>
        <v>45129</v>
      </c>
      <c r="F449" s="4" t="str">
        <f>VLOOKUP($B449,'FIXTURES INPUT'!$A$4:$H$41,6,FALSE)</f>
        <v xml:space="preserve">Lindsell </v>
      </c>
      <c r="G449" s="13" t="str">
        <f>VLOOKUP($B449,'FIXTURES INPUT'!$A$4:$H$41,7,FALSE)</f>
        <v>Away</v>
      </c>
      <c r="H449" s="13" t="str">
        <f>VLOOKUP($B449,'FIXTURES INPUT'!$A$4:$H$41,8,FALSE)</f>
        <v>Standard</v>
      </c>
      <c r="I449" s="13">
        <f t="shared" si="72"/>
        <v>11</v>
      </c>
      <c r="J449" s="4" t="str">
        <f>VLOOKUP($I449,LISTS!$A$2:$B$39,2,FALSE)</f>
        <v>Minndo</v>
      </c>
      <c r="K449" s="32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X449" s="13">
        <f>(IF($K449="No",0,VLOOKUP(X$3,LISTS!$M$2:$N$21,2,FALSE)*L449))*VLOOKUP($H449,LISTS!$G$2:$H$10,2,FALSE)</f>
        <v>0</v>
      </c>
      <c r="Y449" s="13">
        <f>(IF($K449="No",0,VLOOKUP(Y$3,LISTS!$M$2:$N$21,2,FALSE)*M449))*VLOOKUP($H449,LISTS!$G$2:$H$10,2,FALSE)</f>
        <v>0</v>
      </c>
      <c r="Z449" s="13">
        <f>(IF($K449="No",0,VLOOKUP(Z$3,LISTS!$M$2:$N$21,2,FALSE)*N449))*VLOOKUP($H449,LISTS!$G$2:$H$10,2,FALSE)</f>
        <v>0</v>
      </c>
      <c r="AA449" s="13">
        <f>(IF($K449="No",0,VLOOKUP(AA$3,LISTS!$M$2:$N$21,2,FALSE)*O449))*VLOOKUP($H449,LISTS!$G$2:$H$10,2,FALSE)</f>
        <v>0</v>
      </c>
      <c r="AB449" s="13">
        <f>(IF($K449="No",0,VLOOKUP(AB$3,LISTS!$M$2:$N$21,2,FALSE)*P449))*VLOOKUP($H449,LISTS!$G$2:$H$10,2,FALSE)</f>
        <v>0</v>
      </c>
      <c r="AC449" s="13">
        <f>(IF($K449="No",0,VLOOKUP(AC$3,LISTS!$M$2:$N$21,2,FALSE)*IF(Q449="YES",1,0)))*VLOOKUP($H449,LISTS!$G$2:$H$10,2,FALSE)</f>
        <v>0</v>
      </c>
      <c r="AD449" s="13">
        <f>(IF($K449="No",0,VLOOKUP(AD$3,LISTS!$M$2:$N$21,2,FALSE)*IF(R449="YES",1,0)))*VLOOKUP($H449,LISTS!$G$2:$H$10,2,FALSE)</f>
        <v>0</v>
      </c>
      <c r="AE449" s="13">
        <f>(IF($K449="No",0,VLOOKUP(AE$3,LISTS!$M$2:$N$21,2,FALSE)*IF(S449="YES",1,0)))*VLOOKUP($H449,LISTS!$G$2:$H$10,2,FALSE)</f>
        <v>0</v>
      </c>
      <c r="AF449" s="13">
        <f>(IF($K449="No",0,VLOOKUP(AF$3,LISTS!$M$2:$N$21,2,FALSE)*IF(T449="YES",1,0)))*VLOOKUP($H449,LISTS!$G$2:$H$10,2,FALSE)</f>
        <v>0</v>
      </c>
      <c r="AG449" s="13">
        <f>(IF($K449="No",0,VLOOKUP(AG$3,LISTS!$M$2:$N$21,2,FALSE)*IF(U449="YES",1,0)))*VLOOKUP($H449,LISTS!$G$2:$H$10,2,FALSE)</f>
        <v>0</v>
      </c>
      <c r="AH449" s="13">
        <f>(IF($K449="No",0,VLOOKUP(AH$3,LISTS!$M$2:$N$21,2,FALSE)*IF(V449="YES",1,0)))*VLOOKUP($H449,LISTS!$G$2:$H$10,2,FALSE)</f>
        <v>0</v>
      </c>
      <c r="AI449" s="29">
        <f t="shared" si="71"/>
        <v>0</v>
      </c>
    </row>
    <row r="450" spans="1:35" x14ac:dyDescent="0.25">
      <c r="A450" s="3">
        <f t="shared" si="80"/>
        <v>2023</v>
      </c>
      <c r="B450" s="11">
        <f t="shared" si="81"/>
        <v>16</v>
      </c>
      <c r="C450" s="11" t="str">
        <f>VLOOKUP($B450,'FIXTURES INPUT'!$A$4:$H$41,2,FALSE)</f>
        <v>WK16</v>
      </c>
      <c r="D450" s="13" t="str">
        <f>VLOOKUP($B450,'FIXTURES INPUT'!$A$4:$H$41,3,FALSE)</f>
        <v>Sat</v>
      </c>
      <c r="E450" s="14">
        <f>VLOOKUP($B450,'FIXTURES INPUT'!$A$4:$H$41,4,FALSE)</f>
        <v>45129</v>
      </c>
      <c r="F450" s="4" t="str">
        <f>VLOOKUP($B450,'FIXTURES INPUT'!$A$4:$H$41,6,FALSE)</f>
        <v xml:space="preserve">Lindsell </v>
      </c>
      <c r="G450" s="13" t="str">
        <f>VLOOKUP($B450,'FIXTURES INPUT'!$A$4:$H$41,7,FALSE)</f>
        <v>Away</v>
      </c>
      <c r="H450" s="13" t="str">
        <f>VLOOKUP($B450,'FIXTURES INPUT'!$A$4:$H$41,8,FALSE)</f>
        <v>Standard</v>
      </c>
      <c r="I450" s="13">
        <f t="shared" si="72"/>
        <v>12</v>
      </c>
      <c r="J450" s="4" t="str">
        <f>VLOOKUP($I450,LISTS!$A$2:$B$39,2,FALSE)</f>
        <v>Bevan Gordon</v>
      </c>
      <c r="K450" s="32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X450" s="13">
        <f>(IF($K450="No",0,VLOOKUP(X$3,LISTS!$M$2:$N$21,2,FALSE)*L450))*VLOOKUP($H450,LISTS!$G$2:$H$10,2,FALSE)</f>
        <v>0</v>
      </c>
      <c r="Y450" s="13">
        <f>(IF($K450="No",0,VLOOKUP(Y$3,LISTS!$M$2:$N$21,2,FALSE)*M450))*VLOOKUP($H450,LISTS!$G$2:$H$10,2,FALSE)</f>
        <v>0</v>
      </c>
      <c r="Z450" s="13">
        <f>(IF($K450="No",0,VLOOKUP(Z$3,LISTS!$M$2:$N$21,2,FALSE)*N450))*VLOOKUP($H450,LISTS!$G$2:$H$10,2,FALSE)</f>
        <v>0</v>
      </c>
      <c r="AA450" s="13">
        <f>(IF($K450="No",0,VLOOKUP(AA$3,LISTS!$M$2:$N$21,2,FALSE)*O450))*VLOOKUP($H450,LISTS!$G$2:$H$10,2,FALSE)</f>
        <v>0</v>
      </c>
      <c r="AB450" s="13">
        <f>(IF($K450="No",0,VLOOKUP(AB$3,LISTS!$M$2:$N$21,2,FALSE)*P450))*VLOOKUP($H450,LISTS!$G$2:$H$10,2,FALSE)</f>
        <v>0</v>
      </c>
      <c r="AC450" s="13">
        <f>(IF($K450="No",0,VLOOKUP(AC$3,LISTS!$M$2:$N$21,2,FALSE)*IF(Q450="YES",1,0)))*VLOOKUP($H450,LISTS!$G$2:$H$10,2,FALSE)</f>
        <v>0</v>
      </c>
      <c r="AD450" s="13">
        <f>(IF($K450="No",0,VLOOKUP(AD$3,LISTS!$M$2:$N$21,2,FALSE)*IF(R450="YES",1,0)))*VLOOKUP($H450,LISTS!$G$2:$H$10,2,FALSE)</f>
        <v>0</v>
      </c>
      <c r="AE450" s="13">
        <f>(IF($K450="No",0,VLOOKUP(AE$3,LISTS!$M$2:$N$21,2,FALSE)*IF(S450="YES",1,0)))*VLOOKUP($H450,LISTS!$G$2:$H$10,2,FALSE)</f>
        <v>0</v>
      </c>
      <c r="AF450" s="13">
        <f>(IF($K450="No",0,VLOOKUP(AF$3,LISTS!$M$2:$N$21,2,FALSE)*IF(T450="YES",1,0)))*VLOOKUP($H450,LISTS!$G$2:$H$10,2,FALSE)</f>
        <v>0</v>
      </c>
      <c r="AG450" s="13">
        <f>(IF($K450="No",0,VLOOKUP(AG$3,LISTS!$M$2:$N$21,2,FALSE)*IF(U450="YES",1,0)))*VLOOKUP($H450,LISTS!$G$2:$H$10,2,FALSE)</f>
        <v>0</v>
      </c>
      <c r="AH450" s="13">
        <f>(IF($K450="No",0,VLOOKUP(AH$3,LISTS!$M$2:$N$21,2,FALSE)*IF(V450="YES",1,0)))*VLOOKUP($H450,LISTS!$G$2:$H$10,2,FALSE)</f>
        <v>0</v>
      </c>
      <c r="AI450" s="29">
        <f t="shared" si="71"/>
        <v>0</v>
      </c>
    </row>
    <row r="451" spans="1:35" x14ac:dyDescent="0.25">
      <c r="A451" s="3">
        <f t="shared" si="80"/>
        <v>2023</v>
      </c>
      <c r="B451" s="11">
        <f t="shared" si="81"/>
        <v>16</v>
      </c>
      <c r="C451" s="11" t="str">
        <f>VLOOKUP($B451,'FIXTURES INPUT'!$A$4:$H$41,2,FALSE)</f>
        <v>WK16</v>
      </c>
      <c r="D451" s="13" t="str">
        <f>VLOOKUP($B451,'FIXTURES INPUT'!$A$4:$H$41,3,FALSE)</f>
        <v>Sat</v>
      </c>
      <c r="E451" s="14">
        <f>VLOOKUP($B451,'FIXTURES INPUT'!$A$4:$H$41,4,FALSE)</f>
        <v>45129</v>
      </c>
      <c r="F451" s="4" t="str">
        <f>VLOOKUP($B451,'FIXTURES INPUT'!$A$4:$H$41,6,FALSE)</f>
        <v xml:space="preserve">Lindsell </v>
      </c>
      <c r="G451" s="13" t="str">
        <f>VLOOKUP($B451,'FIXTURES INPUT'!$A$4:$H$41,7,FALSE)</f>
        <v>Away</v>
      </c>
      <c r="H451" s="13" t="str">
        <f>VLOOKUP($B451,'FIXTURES INPUT'!$A$4:$H$41,8,FALSE)</f>
        <v>Standard</v>
      </c>
      <c r="I451" s="13">
        <f t="shared" si="72"/>
        <v>13</v>
      </c>
      <c r="J451" s="4" t="str">
        <f>VLOOKUP($I451,LISTS!$A$2:$B$39,2,FALSE)</f>
        <v>Harry Armour</v>
      </c>
      <c r="K451" s="32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X451" s="13">
        <f>(IF($K451="No",0,VLOOKUP(X$3,LISTS!$M$2:$N$21,2,FALSE)*L451))*VLOOKUP($H451,LISTS!$G$2:$H$10,2,FALSE)</f>
        <v>0</v>
      </c>
      <c r="Y451" s="13">
        <f>(IF($K451="No",0,VLOOKUP(Y$3,LISTS!$M$2:$N$21,2,FALSE)*M451))*VLOOKUP($H451,LISTS!$G$2:$H$10,2,FALSE)</f>
        <v>0</v>
      </c>
      <c r="Z451" s="13">
        <f>(IF($K451="No",0,VLOOKUP(Z$3,LISTS!$M$2:$N$21,2,FALSE)*N451))*VLOOKUP($H451,LISTS!$G$2:$H$10,2,FALSE)</f>
        <v>0</v>
      </c>
      <c r="AA451" s="13">
        <f>(IF($K451="No",0,VLOOKUP(AA$3,LISTS!$M$2:$N$21,2,FALSE)*O451))*VLOOKUP($H451,LISTS!$G$2:$H$10,2,FALSE)</f>
        <v>0</v>
      </c>
      <c r="AB451" s="13">
        <f>(IF($K451="No",0,VLOOKUP(AB$3,LISTS!$M$2:$N$21,2,FALSE)*P451))*VLOOKUP($H451,LISTS!$G$2:$H$10,2,FALSE)</f>
        <v>0</v>
      </c>
      <c r="AC451" s="13">
        <f>(IF($K451="No",0,VLOOKUP(AC$3,LISTS!$M$2:$N$21,2,FALSE)*IF(Q451="YES",1,0)))*VLOOKUP($H451,LISTS!$G$2:$H$10,2,FALSE)</f>
        <v>0</v>
      </c>
      <c r="AD451" s="13">
        <f>(IF($K451="No",0,VLOOKUP(AD$3,LISTS!$M$2:$N$21,2,FALSE)*IF(R451="YES",1,0)))*VLOOKUP($H451,LISTS!$G$2:$H$10,2,FALSE)</f>
        <v>0</v>
      </c>
      <c r="AE451" s="13">
        <f>(IF($K451="No",0,VLOOKUP(AE$3,LISTS!$M$2:$N$21,2,FALSE)*IF(S451="YES",1,0)))*VLOOKUP($H451,LISTS!$G$2:$H$10,2,FALSE)</f>
        <v>0</v>
      </c>
      <c r="AF451" s="13">
        <f>(IF($K451="No",0,VLOOKUP(AF$3,LISTS!$M$2:$N$21,2,FALSE)*IF(T451="YES",1,0)))*VLOOKUP($H451,LISTS!$G$2:$H$10,2,FALSE)</f>
        <v>0</v>
      </c>
      <c r="AG451" s="13">
        <f>(IF($K451="No",0,VLOOKUP(AG$3,LISTS!$M$2:$N$21,2,FALSE)*IF(U451="YES",1,0)))*VLOOKUP($H451,LISTS!$G$2:$H$10,2,FALSE)</f>
        <v>0</v>
      </c>
      <c r="AH451" s="13">
        <f>(IF($K451="No",0,VLOOKUP(AH$3,LISTS!$M$2:$N$21,2,FALSE)*IF(V451="YES",1,0)))*VLOOKUP($H451,LISTS!$G$2:$H$10,2,FALSE)</f>
        <v>0</v>
      </c>
      <c r="AI451" s="29">
        <f t="shared" si="71"/>
        <v>0</v>
      </c>
    </row>
    <row r="452" spans="1:35" x14ac:dyDescent="0.25">
      <c r="A452" s="3">
        <f t="shared" si="80"/>
        <v>2023</v>
      </c>
      <c r="B452" s="11">
        <f t="shared" si="81"/>
        <v>16</v>
      </c>
      <c r="C452" s="11" t="str">
        <f>VLOOKUP($B452,'FIXTURES INPUT'!$A$4:$H$41,2,FALSE)</f>
        <v>WK16</v>
      </c>
      <c r="D452" s="13" t="str">
        <f>VLOOKUP($B452,'FIXTURES INPUT'!$A$4:$H$41,3,FALSE)</f>
        <v>Sat</v>
      </c>
      <c r="E452" s="14">
        <f>VLOOKUP($B452,'FIXTURES INPUT'!$A$4:$H$41,4,FALSE)</f>
        <v>45129</v>
      </c>
      <c r="F452" s="4" t="str">
        <f>VLOOKUP($B452,'FIXTURES INPUT'!$A$4:$H$41,6,FALSE)</f>
        <v xml:space="preserve">Lindsell </v>
      </c>
      <c r="G452" s="13" t="str">
        <f>VLOOKUP($B452,'FIXTURES INPUT'!$A$4:$H$41,7,FALSE)</f>
        <v>Away</v>
      </c>
      <c r="H452" s="13" t="str">
        <f>VLOOKUP($B452,'FIXTURES INPUT'!$A$4:$H$41,8,FALSE)</f>
        <v>Standard</v>
      </c>
      <c r="I452" s="13">
        <f t="shared" si="72"/>
        <v>14</v>
      </c>
      <c r="J452" s="4" t="str">
        <f>VLOOKUP($I452,LISTS!$A$2:$B$39,2,FALSE)</f>
        <v>KP</v>
      </c>
      <c r="K452" s="32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X452" s="13">
        <f>(IF($K452="No",0,VLOOKUP(X$3,LISTS!$M$2:$N$21,2,FALSE)*L452))*VLOOKUP($H452,LISTS!$G$2:$H$10,2,FALSE)</f>
        <v>0</v>
      </c>
      <c r="Y452" s="13">
        <f>(IF($K452="No",0,VLOOKUP(Y$3,LISTS!$M$2:$N$21,2,FALSE)*M452))*VLOOKUP($H452,LISTS!$G$2:$H$10,2,FALSE)</f>
        <v>0</v>
      </c>
      <c r="Z452" s="13">
        <f>(IF($K452="No",0,VLOOKUP(Z$3,LISTS!$M$2:$N$21,2,FALSE)*N452))*VLOOKUP($H452,LISTS!$G$2:$H$10,2,FALSE)</f>
        <v>0</v>
      </c>
      <c r="AA452" s="13">
        <f>(IF($K452="No",0,VLOOKUP(AA$3,LISTS!$M$2:$N$21,2,FALSE)*O452))*VLOOKUP($H452,LISTS!$G$2:$H$10,2,FALSE)</f>
        <v>0</v>
      </c>
      <c r="AB452" s="13">
        <f>(IF($K452="No",0,VLOOKUP(AB$3,LISTS!$M$2:$N$21,2,FALSE)*P452))*VLOOKUP($H452,LISTS!$G$2:$H$10,2,FALSE)</f>
        <v>0</v>
      </c>
      <c r="AC452" s="13">
        <f>(IF($K452="No",0,VLOOKUP(AC$3,LISTS!$M$2:$N$21,2,FALSE)*IF(Q452="YES",1,0)))*VLOOKUP($H452,LISTS!$G$2:$H$10,2,FALSE)</f>
        <v>0</v>
      </c>
      <c r="AD452" s="13">
        <f>(IF($K452="No",0,VLOOKUP(AD$3,LISTS!$M$2:$N$21,2,FALSE)*IF(R452="YES",1,0)))*VLOOKUP($H452,LISTS!$G$2:$H$10,2,FALSE)</f>
        <v>0</v>
      </c>
      <c r="AE452" s="13">
        <f>(IF($K452="No",0,VLOOKUP(AE$3,LISTS!$M$2:$N$21,2,FALSE)*IF(S452="YES",1,0)))*VLOOKUP($H452,LISTS!$G$2:$H$10,2,FALSE)</f>
        <v>0</v>
      </c>
      <c r="AF452" s="13">
        <f>(IF($K452="No",0,VLOOKUP(AF$3,LISTS!$M$2:$N$21,2,FALSE)*IF(T452="YES",1,0)))*VLOOKUP($H452,LISTS!$G$2:$H$10,2,FALSE)</f>
        <v>0</v>
      </c>
      <c r="AG452" s="13">
        <f>(IF($K452="No",0,VLOOKUP(AG$3,LISTS!$M$2:$N$21,2,FALSE)*IF(U452="YES",1,0)))*VLOOKUP($H452,LISTS!$G$2:$H$10,2,FALSE)</f>
        <v>0</v>
      </c>
      <c r="AH452" s="13">
        <f>(IF($K452="No",0,VLOOKUP(AH$3,LISTS!$M$2:$N$21,2,FALSE)*IF(V452="YES",1,0)))*VLOOKUP($H452,LISTS!$G$2:$H$10,2,FALSE)</f>
        <v>0</v>
      </c>
      <c r="AI452" s="29">
        <f t="shared" si="71"/>
        <v>0</v>
      </c>
    </row>
    <row r="453" spans="1:35" x14ac:dyDescent="0.25">
      <c r="A453" s="3">
        <f t="shared" si="80"/>
        <v>2023</v>
      </c>
      <c r="B453" s="11">
        <f t="shared" si="81"/>
        <v>16</v>
      </c>
      <c r="C453" s="11" t="str">
        <f>VLOOKUP($B453,'FIXTURES INPUT'!$A$4:$H$41,2,FALSE)</f>
        <v>WK16</v>
      </c>
      <c r="D453" s="13" t="str">
        <f>VLOOKUP($B453,'FIXTURES INPUT'!$A$4:$H$41,3,FALSE)</f>
        <v>Sat</v>
      </c>
      <c r="E453" s="14">
        <f>VLOOKUP($B453,'FIXTURES INPUT'!$A$4:$H$41,4,FALSE)</f>
        <v>45129</v>
      </c>
      <c r="F453" s="4" t="str">
        <f>VLOOKUP($B453,'FIXTURES INPUT'!$A$4:$H$41,6,FALSE)</f>
        <v xml:space="preserve">Lindsell </v>
      </c>
      <c r="G453" s="13" t="str">
        <f>VLOOKUP($B453,'FIXTURES INPUT'!$A$4:$H$41,7,FALSE)</f>
        <v>Away</v>
      </c>
      <c r="H453" s="13" t="str">
        <f>VLOOKUP($B453,'FIXTURES INPUT'!$A$4:$H$41,8,FALSE)</f>
        <v>Standard</v>
      </c>
      <c r="I453" s="13">
        <f t="shared" si="72"/>
        <v>15</v>
      </c>
      <c r="J453" s="4" t="str">
        <f>VLOOKUP($I453,LISTS!$A$2:$B$39,2,FALSE)</f>
        <v>Will Stacey</v>
      </c>
      <c r="K453" s="32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X453" s="13">
        <f>(IF($K453="No",0,VLOOKUP(X$3,LISTS!$M$2:$N$21,2,FALSE)*L453))*VLOOKUP($H453,LISTS!$G$2:$H$10,2,FALSE)</f>
        <v>0</v>
      </c>
      <c r="Y453" s="13">
        <f>(IF($K453="No",0,VLOOKUP(Y$3,LISTS!$M$2:$N$21,2,FALSE)*M453))*VLOOKUP($H453,LISTS!$G$2:$H$10,2,FALSE)</f>
        <v>0</v>
      </c>
      <c r="Z453" s="13">
        <f>(IF($K453="No",0,VLOOKUP(Z$3,LISTS!$M$2:$N$21,2,FALSE)*N453))*VLOOKUP($H453,LISTS!$G$2:$H$10,2,FALSE)</f>
        <v>0</v>
      </c>
      <c r="AA453" s="13">
        <f>(IF($K453="No",0,VLOOKUP(AA$3,LISTS!$M$2:$N$21,2,FALSE)*O453))*VLOOKUP($H453,LISTS!$G$2:$H$10,2,FALSE)</f>
        <v>0</v>
      </c>
      <c r="AB453" s="13">
        <f>(IF($K453="No",0,VLOOKUP(AB$3,LISTS!$M$2:$N$21,2,FALSE)*P453))*VLOOKUP($H453,LISTS!$G$2:$H$10,2,FALSE)</f>
        <v>0</v>
      </c>
      <c r="AC453" s="13">
        <f>(IF($K453="No",0,VLOOKUP(AC$3,LISTS!$M$2:$N$21,2,FALSE)*IF(Q453="YES",1,0)))*VLOOKUP($H453,LISTS!$G$2:$H$10,2,FALSE)</f>
        <v>0</v>
      </c>
      <c r="AD453" s="13">
        <f>(IF($K453="No",0,VLOOKUP(AD$3,LISTS!$M$2:$N$21,2,FALSE)*IF(R453="YES",1,0)))*VLOOKUP($H453,LISTS!$G$2:$H$10,2,FALSE)</f>
        <v>0</v>
      </c>
      <c r="AE453" s="13">
        <f>(IF($K453="No",0,VLOOKUP(AE$3,LISTS!$M$2:$N$21,2,FALSE)*IF(S453="YES",1,0)))*VLOOKUP($H453,LISTS!$G$2:$H$10,2,FALSE)</f>
        <v>0</v>
      </c>
      <c r="AF453" s="13">
        <f>(IF($K453="No",0,VLOOKUP(AF$3,LISTS!$M$2:$N$21,2,FALSE)*IF(T453="YES",1,0)))*VLOOKUP($H453,LISTS!$G$2:$H$10,2,FALSE)</f>
        <v>0</v>
      </c>
      <c r="AG453" s="13">
        <f>(IF($K453="No",0,VLOOKUP(AG$3,LISTS!$M$2:$N$21,2,FALSE)*IF(U453="YES",1,0)))*VLOOKUP($H453,LISTS!$G$2:$H$10,2,FALSE)</f>
        <v>0</v>
      </c>
      <c r="AH453" s="13">
        <f>(IF($K453="No",0,VLOOKUP(AH$3,LISTS!$M$2:$N$21,2,FALSE)*IF(V453="YES",1,0)))*VLOOKUP($H453,LISTS!$G$2:$H$10,2,FALSE)</f>
        <v>0</v>
      </c>
      <c r="AI453" s="29">
        <f t="shared" ref="AI453:AI516" si="83">IF(H453="CANCELLED","DNP",SUM(X453:AH453))</f>
        <v>0</v>
      </c>
    </row>
    <row r="454" spans="1:35" x14ac:dyDescent="0.25">
      <c r="A454" s="3">
        <f t="shared" si="80"/>
        <v>2023</v>
      </c>
      <c r="B454" s="11">
        <f t="shared" si="81"/>
        <v>16</v>
      </c>
      <c r="C454" s="11" t="str">
        <f>VLOOKUP($B454,'FIXTURES INPUT'!$A$4:$H$41,2,FALSE)</f>
        <v>WK16</v>
      </c>
      <c r="D454" s="13" t="str">
        <f>VLOOKUP($B454,'FIXTURES INPUT'!$A$4:$H$41,3,FALSE)</f>
        <v>Sat</v>
      </c>
      <c r="E454" s="14">
        <f>VLOOKUP($B454,'FIXTURES INPUT'!$A$4:$H$41,4,FALSE)</f>
        <v>45129</v>
      </c>
      <c r="F454" s="4" t="str">
        <f>VLOOKUP($B454,'FIXTURES INPUT'!$A$4:$H$41,6,FALSE)</f>
        <v xml:space="preserve">Lindsell </v>
      </c>
      <c r="G454" s="13" t="str">
        <f>VLOOKUP($B454,'FIXTURES INPUT'!$A$4:$H$41,7,FALSE)</f>
        <v>Away</v>
      </c>
      <c r="H454" s="13" t="str">
        <f>VLOOKUP($B454,'FIXTURES INPUT'!$A$4:$H$41,8,FALSE)</f>
        <v>Standard</v>
      </c>
      <c r="I454" s="13">
        <f t="shared" si="72"/>
        <v>16</v>
      </c>
      <c r="J454" s="4" t="str">
        <f>VLOOKUP($I454,LISTS!$A$2:$B$39,2,FALSE)</f>
        <v>Barry</v>
      </c>
      <c r="K454" s="32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X454" s="13">
        <f>(IF($K454="No",0,VLOOKUP(X$3,LISTS!$M$2:$N$21,2,FALSE)*L454))*VLOOKUP($H454,LISTS!$G$2:$H$10,2,FALSE)</f>
        <v>0</v>
      </c>
      <c r="Y454" s="13">
        <f>(IF($K454="No",0,VLOOKUP(Y$3,LISTS!$M$2:$N$21,2,FALSE)*M454))*VLOOKUP($H454,LISTS!$G$2:$H$10,2,FALSE)</f>
        <v>0</v>
      </c>
      <c r="Z454" s="13">
        <f>(IF($K454="No",0,VLOOKUP(Z$3,LISTS!$M$2:$N$21,2,FALSE)*N454))*VLOOKUP($H454,LISTS!$G$2:$H$10,2,FALSE)</f>
        <v>0</v>
      </c>
      <c r="AA454" s="13">
        <f>(IF($K454="No",0,VLOOKUP(AA$3,LISTS!$M$2:$N$21,2,FALSE)*O454))*VLOOKUP($H454,LISTS!$G$2:$H$10,2,FALSE)</f>
        <v>0</v>
      </c>
      <c r="AB454" s="13">
        <f>(IF($K454="No",0,VLOOKUP(AB$3,LISTS!$M$2:$N$21,2,FALSE)*P454))*VLOOKUP($H454,LISTS!$G$2:$H$10,2,FALSE)</f>
        <v>0</v>
      </c>
      <c r="AC454" s="13">
        <f>(IF($K454="No",0,VLOOKUP(AC$3,LISTS!$M$2:$N$21,2,FALSE)*IF(Q454="YES",1,0)))*VLOOKUP($H454,LISTS!$G$2:$H$10,2,FALSE)</f>
        <v>0</v>
      </c>
      <c r="AD454" s="13">
        <f>(IF($K454="No",0,VLOOKUP(AD$3,LISTS!$M$2:$N$21,2,FALSE)*IF(R454="YES",1,0)))*VLOOKUP($H454,LISTS!$G$2:$H$10,2,FALSE)</f>
        <v>0</v>
      </c>
      <c r="AE454" s="13">
        <f>(IF($K454="No",0,VLOOKUP(AE$3,LISTS!$M$2:$N$21,2,FALSE)*IF(S454="YES",1,0)))*VLOOKUP($H454,LISTS!$G$2:$H$10,2,FALSE)</f>
        <v>0</v>
      </c>
      <c r="AF454" s="13">
        <f>(IF($K454="No",0,VLOOKUP(AF$3,LISTS!$M$2:$N$21,2,FALSE)*IF(T454="YES",1,0)))*VLOOKUP($H454,LISTS!$G$2:$H$10,2,FALSE)</f>
        <v>0</v>
      </c>
      <c r="AG454" s="13">
        <f>(IF($K454="No",0,VLOOKUP(AG$3,LISTS!$M$2:$N$21,2,FALSE)*IF(U454="YES",1,0)))*VLOOKUP($H454,LISTS!$G$2:$H$10,2,FALSE)</f>
        <v>0</v>
      </c>
      <c r="AH454" s="13">
        <f>(IF($K454="No",0,VLOOKUP(AH$3,LISTS!$M$2:$N$21,2,FALSE)*IF(V454="YES",1,0)))*VLOOKUP($H454,LISTS!$G$2:$H$10,2,FALSE)</f>
        <v>0</v>
      </c>
      <c r="AI454" s="29">
        <f t="shared" si="83"/>
        <v>0</v>
      </c>
    </row>
    <row r="455" spans="1:35" x14ac:dyDescent="0.25">
      <c r="A455" s="3">
        <f t="shared" si="80"/>
        <v>2023</v>
      </c>
      <c r="B455" s="11">
        <f t="shared" si="81"/>
        <v>16</v>
      </c>
      <c r="C455" s="11" t="str">
        <f>VLOOKUP($B455,'FIXTURES INPUT'!$A$4:$H$41,2,FALSE)</f>
        <v>WK16</v>
      </c>
      <c r="D455" s="13" t="str">
        <f>VLOOKUP($B455,'FIXTURES INPUT'!$A$4:$H$41,3,FALSE)</f>
        <v>Sat</v>
      </c>
      <c r="E455" s="14">
        <f>VLOOKUP($B455,'FIXTURES INPUT'!$A$4:$H$41,4,FALSE)</f>
        <v>45129</v>
      </c>
      <c r="F455" s="4" t="str">
        <f>VLOOKUP($B455,'FIXTURES INPUT'!$A$4:$H$41,6,FALSE)</f>
        <v xml:space="preserve">Lindsell </v>
      </c>
      <c r="G455" s="13" t="str">
        <f>VLOOKUP($B455,'FIXTURES INPUT'!$A$4:$H$41,7,FALSE)</f>
        <v>Away</v>
      </c>
      <c r="H455" s="13" t="str">
        <f>VLOOKUP($B455,'FIXTURES INPUT'!$A$4:$H$41,8,FALSE)</f>
        <v>Standard</v>
      </c>
      <c r="I455" s="13">
        <f t="shared" si="72"/>
        <v>17</v>
      </c>
      <c r="J455" s="4" t="str">
        <f>VLOOKUP($I455,LISTS!$A$2:$B$39,2,FALSE)</f>
        <v>Rob Sherriff</v>
      </c>
      <c r="K455" s="32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X455" s="13">
        <f>(IF($K455="No",0,VLOOKUP(X$3,LISTS!$M$2:$N$21,2,FALSE)*L455))*VLOOKUP($H455,LISTS!$G$2:$H$10,2,FALSE)</f>
        <v>0</v>
      </c>
      <c r="Y455" s="13">
        <f>(IF($K455="No",0,VLOOKUP(Y$3,LISTS!$M$2:$N$21,2,FALSE)*M455))*VLOOKUP($H455,LISTS!$G$2:$H$10,2,FALSE)</f>
        <v>0</v>
      </c>
      <c r="Z455" s="13">
        <f>(IF($K455="No",0,VLOOKUP(Z$3,LISTS!$M$2:$N$21,2,FALSE)*N455))*VLOOKUP($H455,LISTS!$G$2:$H$10,2,FALSE)</f>
        <v>0</v>
      </c>
      <c r="AA455" s="13">
        <f>(IF($K455="No",0,VLOOKUP(AA$3,LISTS!$M$2:$N$21,2,FALSE)*O455))*VLOOKUP($H455,LISTS!$G$2:$H$10,2,FALSE)</f>
        <v>0</v>
      </c>
      <c r="AB455" s="13">
        <f>(IF($K455="No",0,VLOOKUP(AB$3,LISTS!$M$2:$N$21,2,FALSE)*P455))*VLOOKUP($H455,LISTS!$G$2:$H$10,2,FALSE)</f>
        <v>0</v>
      </c>
      <c r="AC455" s="13">
        <f>(IF($K455="No",0,VLOOKUP(AC$3,LISTS!$M$2:$N$21,2,FALSE)*IF(Q455="YES",1,0)))*VLOOKUP($H455,LISTS!$G$2:$H$10,2,FALSE)</f>
        <v>0</v>
      </c>
      <c r="AD455" s="13">
        <f>(IF($K455="No",0,VLOOKUP(AD$3,LISTS!$M$2:$N$21,2,FALSE)*IF(R455="YES",1,0)))*VLOOKUP($H455,LISTS!$G$2:$H$10,2,FALSE)</f>
        <v>0</v>
      </c>
      <c r="AE455" s="13">
        <f>(IF($K455="No",0,VLOOKUP(AE$3,LISTS!$M$2:$N$21,2,FALSE)*IF(S455="YES",1,0)))*VLOOKUP($H455,LISTS!$G$2:$H$10,2,FALSE)</f>
        <v>0</v>
      </c>
      <c r="AF455" s="13">
        <f>(IF($K455="No",0,VLOOKUP(AF$3,LISTS!$M$2:$N$21,2,FALSE)*IF(T455="YES",1,0)))*VLOOKUP($H455,LISTS!$G$2:$H$10,2,FALSE)</f>
        <v>0</v>
      </c>
      <c r="AG455" s="13">
        <f>(IF($K455="No",0,VLOOKUP(AG$3,LISTS!$M$2:$N$21,2,FALSE)*IF(U455="YES",1,0)))*VLOOKUP($H455,LISTS!$G$2:$H$10,2,FALSE)</f>
        <v>0</v>
      </c>
      <c r="AH455" s="13">
        <f>(IF($K455="No",0,VLOOKUP(AH$3,LISTS!$M$2:$N$21,2,FALSE)*IF(V455="YES",1,0)))*VLOOKUP($H455,LISTS!$G$2:$H$10,2,FALSE)</f>
        <v>0</v>
      </c>
      <c r="AI455" s="29">
        <f t="shared" si="83"/>
        <v>0</v>
      </c>
    </row>
    <row r="456" spans="1:35" x14ac:dyDescent="0.25">
      <c r="A456" s="3">
        <f t="shared" si="80"/>
        <v>2023</v>
      </c>
      <c r="B456" s="11">
        <f t="shared" si="81"/>
        <v>16</v>
      </c>
      <c r="C456" s="11" t="str">
        <f>VLOOKUP($B456,'FIXTURES INPUT'!$A$4:$H$41,2,FALSE)</f>
        <v>WK16</v>
      </c>
      <c r="D456" s="13" t="str">
        <f>VLOOKUP($B456,'FIXTURES INPUT'!$A$4:$H$41,3,FALSE)</f>
        <v>Sat</v>
      </c>
      <c r="E456" s="14">
        <f>VLOOKUP($B456,'FIXTURES INPUT'!$A$4:$H$41,4,FALSE)</f>
        <v>45129</v>
      </c>
      <c r="F456" s="4" t="str">
        <f>VLOOKUP($B456,'FIXTURES INPUT'!$A$4:$H$41,6,FALSE)</f>
        <v xml:space="preserve">Lindsell </v>
      </c>
      <c r="G456" s="13" t="str">
        <f>VLOOKUP($B456,'FIXTURES INPUT'!$A$4:$H$41,7,FALSE)</f>
        <v>Away</v>
      </c>
      <c r="H456" s="13" t="str">
        <f>VLOOKUP($B456,'FIXTURES INPUT'!$A$4:$H$41,8,FALSE)</f>
        <v>Standard</v>
      </c>
      <c r="I456" s="13">
        <f t="shared" si="72"/>
        <v>18</v>
      </c>
      <c r="J456" s="4" t="str">
        <f>VLOOKUP($I456,LISTS!$A$2:$B$39,2,FALSE)</f>
        <v>Gary Chenery</v>
      </c>
      <c r="K456" s="32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X456" s="13">
        <f>(IF($K456="No",0,VLOOKUP(X$3,LISTS!$M$2:$N$21,2,FALSE)*L456))*VLOOKUP($H456,LISTS!$G$2:$H$10,2,FALSE)</f>
        <v>0</v>
      </c>
      <c r="Y456" s="13">
        <f>(IF($K456="No",0,VLOOKUP(Y$3,LISTS!$M$2:$N$21,2,FALSE)*M456))*VLOOKUP($H456,LISTS!$G$2:$H$10,2,FALSE)</f>
        <v>0</v>
      </c>
      <c r="Z456" s="13">
        <f>(IF($K456="No",0,VLOOKUP(Z$3,LISTS!$M$2:$N$21,2,FALSE)*N456))*VLOOKUP($H456,LISTS!$G$2:$H$10,2,FALSE)</f>
        <v>0</v>
      </c>
      <c r="AA456" s="13">
        <f>(IF($K456="No",0,VLOOKUP(AA$3,LISTS!$M$2:$N$21,2,FALSE)*O456))*VLOOKUP($H456,LISTS!$G$2:$H$10,2,FALSE)</f>
        <v>0</v>
      </c>
      <c r="AB456" s="13">
        <f>(IF($K456="No",0,VLOOKUP(AB$3,LISTS!$M$2:$N$21,2,FALSE)*P456))*VLOOKUP($H456,LISTS!$G$2:$H$10,2,FALSE)</f>
        <v>0</v>
      </c>
      <c r="AC456" s="13">
        <f>(IF($K456="No",0,VLOOKUP(AC$3,LISTS!$M$2:$N$21,2,FALSE)*IF(Q456="YES",1,0)))*VLOOKUP($H456,LISTS!$G$2:$H$10,2,FALSE)</f>
        <v>0</v>
      </c>
      <c r="AD456" s="13">
        <f>(IF($K456="No",0,VLOOKUP(AD$3,LISTS!$M$2:$N$21,2,FALSE)*IF(R456="YES",1,0)))*VLOOKUP($H456,LISTS!$G$2:$H$10,2,FALSE)</f>
        <v>0</v>
      </c>
      <c r="AE456" s="13">
        <f>(IF($K456="No",0,VLOOKUP(AE$3,LISTS!$M$2:$N$21,2,FALSE)*IF(S456="YES",1,0)))*VLOOKUP($H456,LISTS!$G$2:$H$10,2,FALSE)</f>
        <v>0</v>
      </c>
      <c r="AF456" s="13">
        <f>(IF($K456="No",0,VLOOKUP(AF$3,LISTS!$M$2:$N$21,2,FALSE)*IF(T456="YES",1,0)))*VLOOKUP($H456,LISTS!$G$2:$H$10,2,FALSE)</f>
        <v>0</v>
      </c>
      <c r="AG456" s="13">
        <f>(IF($K456="No",0,VLOOKUP(AG$3,LISTS!$M$2:$N$21,2,FALSE)*IF(U456="YES",1,0)))*VLOOKUP($H456,LISTS!$G$2:$H$10,2,FALSE)</f>
        <v>0</v>
      </c>
      <c r="AH456" s="13">
        <f>(IF($K456="No",0,VLOOKUP(AH$3,LISTS!$M$2:$N$21,2,FALSE)*IF(V456="YES",1,0)))*VLOOKUP($H456,LISTS!$G$2:$H$10,2,FALSE)</f>
        <v>0</v>
      </c>
      <c r="AI456" s="29">
        <f t="shared" si="83"/>
        <v>0</v>
      </c>
    </row>
    <row r="457" spans="1:35" x14ac:dyDescent="0.25">
      <c r="A457" s="3">
        <f t="shared" si="80"/>
        <v>2023</v>
      </c>
      <c r="B457" s="11">
        <f t="shared" si="81"/>
        <v>16</v>
      </c>
      <c r="C457" s="11" t="str">
        <f>VLOOKUP($B457,'FIXTURES INPUT'!$A$4:$H$41,2,FALSE)</f>
        <v>WK16</v>
      </c>
      <c r="D457" s="13" t="str">
        <f>VLOOKUP($B457,'FIXTURES INPUT'!$A$4:$H$41,3,FALSE)</f>
        <v>Sat</v>
      </c>
      <c r="E457" s="14">
        <f>VLOOKUP($B457,'FIXTURES INPUT'!$A$4:$H$41,4,FALSE)</f>
        <v>45129</v>
      </c>
      <c r="F457" s="4" t="str">
        <f>VLOOKUP($B457,'FIXTURES INPUT'!$A$4:$H$41,6,FALSE)</f>
        <v xml:space="preserve">Lindsell </v>
      </c>
      <c r="G457" s="13" t="str">
        <f>VLOOKUP($B457,'FIXTURES INPUT'!$A$4:$H$41,7,FALSE)</f>
        <v>Away</v>
      </c>
      <c r="H457" s="13" t="str">
        <f>VLOOKUP($B457,'FIXTURES INPUT'!$A$4:$H$41,8,FALSE)</f>
        <v>Standard</v>
      </c>
      <c r="I457" s="13">
        <f t="shared" si="72"/>
        <v>19</v>
      </c>
      <c r="J457" s="4" t="str">
        <f>VLOOKUP($I457,LISTS!$A$2:$B$39,2,FALSE)</f>
        <v>Jack Cousins</v>
      </c>
      <c r="K457" s="32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X457" s="13">
        <f>(IF($K457="No",0,VLOOKUP(X$3,LISTS!$M$2:$N$21,2,FALSE)*L457))*VLOOKUP($H457,LISTS!$G$2:$H$10,2,FALSE)</f>
        <v>0</v>
      </c>
      <c r="Y457" s="13">
        <f>(IF($K457="No",0,VLOOKUP(Y$3,LISTS!$M$2:$N$21,2,FALSE)*M457))*VLOOKUP($H457,LISTS!$G$2:$H$10,2,FALSE)</f>
        <v>0</v>
      </c>
      <c r="Z457" s="13">
        <f>(IF($K457="No",0,VLOOKUP(Z$3,LISTS!$M$2:$N$21,2,FALSE)*N457))*VLOOKUP($H457,LISTS!$G$2:$H$10,2,FALSE)</f>
        <v>0</v>
      </c>
      <c r="AA457" s="13">
        <f>(IF($K457="No",0,VLOOKUP(AA$3,LISTS!$M$2:$N$21,2,FALSE)*O457))*VLOOKUP($H457,LISTS!$G$2:$H$10,2,FALSE)</f>
        <v>0</v>
      </c>
      <c r="AB457" s="13">
        <f>(IF($K457="No",0,VLOOKUP(AB$3,LISTS!$M$2:$N$21,2,FALSE)*P457))*VLOOKUP($H457,LISTS!$G$2:$H$10,2,FALSE)</f>
        <v>0</v>
      </c>
      <c r="AC457" s="13">
        <f>(IF($K457="No",0,VLOOKUP(AC$3,LISTS!$M$2:$N$21,2,FALSE)*IF(Q457="YES",1,0)))*VLOOKUP($H457,LISTS!$G$2:$H$10,2,FALSE)</f>
        <v>0</v>
      </c>
      <c r="AD457" s="13">
        <f>(IF($K457="No",0,VLOOKUP(AD$3,LISTS!$M$2:$N$21,2,FALSE)*IF(R457="YES",1,0)))*VLOOKUP($H457,LISTS!$G$2:$H$10,2,FALSE)</f>
        <v>0</v>
      </c>
      <c r="AE457" s="13">
        <f>(IF($K457="No",0,VLOOKUP(AE$3,LISTS!$M$2:$N$21,2,FALSE)*IF(S457="YES",1,0)))*VLOOKUP($H457,LISTS!$G$2:$H$10,2,FALSE)</f>
        <v>0</v>
      </c>
      <c r="AF457" s="13">
        <f>(IF($K457="No",0,VLOOKUP(AF$3,LISTS!$M$2:$N$21,2,FALSE)*IF(T457="YES",1,0)))*VLOOKUP($H457,LISTS!$G$2:$H$10,2,FALSE)</f>
        <v>0</v>
      </c>
      <c r="AG457" s="13">
        <f>(IF($K457="No",0,VLOOKUP(AG$3,LISTS!$M$2:$N$21,2,FALSE)*IF(U457="YES",1,0)))*VLOOKUP($H457,LISTS!$G$2:$H$10,2,FALSE)</f>
        <v>0</v>
      </c>
      <c r="AH457" s="13">
        <f>(IF($K457="No",0,VLOOKUP(AH$3,LISTS!$M$2:$N$21,2,FALSE)*IF(V457="YES",1,0)))*VLOOKUP($H457,LISTS!$G$2:$H$10,2,FALSE)</f>
        <v>0</v>
      </c>
      <c r="AI457" s="29">
        <f t="shared" si="83"/>
        <v>0</v>
      </c>
    </row>
    <row r="458" spans="1:35" x14ac:dyDescent="0.25">
      <c r="A458" s="3">
        <f t="shared" si="80"/>
        <v>2023</v>
      </c>
      <c r="B458" s="11">
        <f t="shared" si="81"/>
        <v>16</v>
      </c>
      <c r="C458" s="11" t="str">
        <f>VLOOKUP($B458,'FIXTURES INPUT'!$A$4:$H$41,2,FALSE)</f>
        <v>WK16</v>
      </c>
      <c r="D458" s="13" t="str">
        <f>VLOOKUP($B458,'FIXTURES INPUT'!$A$4:$H$41,3,FALSE)</f>
        <v>Sat</v>
      </c>
      <c r="E458" s="14">
        <f>VLOOKUP($B458,'FIXTURES INPUT'!$A$4:$H$41,4,FALSE)</f>
        <v>45129</v>
      </c>
      <c r="F458" s="4" t="str">
        <f>VLOOKUP($B458,'FIXTURES INPUT'!$A$4:$H$41,6,FALSE)</f>
        <v xml:space="preserve">Lindsell </v>
      </c>
      <c r="G458" s="13" t="str">
        <f>VLOOKUP($B458,'FIXTURES INPUT'!$A$4:$H$41,7,FALSE)</f>
        <v>Away</v>
      </c>
      <c r="H458" s="13" t="str">
        <f>VLOOKUP($B458,'FIXTURES INPUT'!$A$4:$H$41,8,FALSE)</f>
        <v>Standard</v>
      </c>
      <c r="I458" s="13">
        <f t="shared" ref="I458:I521" si="84">I457+1</f>
        <v>20</v>
      </c>
      <c r="J458" s="5" t="str">
        <f>VLOOKUP($I458,LISTS!$A$2:$B$39,2,FALSE)</f>
        <v>Stuart Pacey</v>
      </c>
      <c r="K458" s="32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X458" s="13">
        <f>(IF($K458="No",0,VLOOKUP(X$3,LISTS!$M$2:$N$21,2,FALSE)*L458))*VLOOKUP($H458,LISTS!$G$2:$H$10,2,FALSE)</f>
        <v>0</v>
      </c>
      <c r="Y458" s="13">
        <f>(IF($K458="No",0,VLOOKUP(Y$3,LISTS!$M$2:$N$21,2,FALSE)*M458))*VLOOKUP($H458,LISTS!$G$2:$H$10,2,FALSE)</f>
        <v>0</v>
      </c>
      <c r="Z458" s="13">
        <f>(IF($K458="No",0,VLOOKUP(Z$3,LISTS!$M$2:$N$21,2,FALSE)*N458))*VLOOKUP($H458,LISTS!$G$2:$H$10,2,FALSE)</f>
        <v>0</v>
      </c>
      <c r="AA458" s="13">
        <f>(IF($K458="No",0,VLOOKUP(AA$3,LISTS!$M$2:$N$21,2,FALSE)*O458))*VLOOKUP($H458,LISTS!$G$2:$H$10,2,FALSE)</f>
        <v>0</v>
      </c>
      <c r="AB458" s="13">
        <f>(IF($K458="No",0,VLOOKUP(AB$3,LISTS!$M$2:$N$21,2,FALSE)*P458))*VLOOKUP($H458,LISTS!$G$2:$H$10,2,FALSE)</f>
        <v>0</v>
      </c>
      <c r="AC458" s="13">
        <f>(IF($K458="No",0,VLOOKUP(AC$3,LISTS!$M$2:$N$21,2,FALSE)*IF(Q458="YES",1,0)))*VLOOKUP($H458,LISTS!$G$2:$H$10,2,FALSE)</f>
        <v>0</v>
      </c>
      <c r="AD458" s="13">
        <f>(IF($K458="No",0,VLOOKUP(AD$3,LISTS!$M$2:$N$21,2,FALSE)*IF(R458="YES",1,0)))*VLOOKUP($H458,LISTS!$G$2:$H$10,2,FALSE)</f>
        <v>0</v>
      </c>
      <c r="AE458" s="13">
        <f>(IF($K458="No",0,VLOOKUP(AE$3,LISTS!$M$2:$N$21,2,FALSE)*IF(S458="YES",1,0)))*VLOOKUP($H458,LISTS!$G$2:$H$10,2,FALSE)</f>
        <v>0</v>
      </c>
      <c r="AF458" s="13">
        <f>(IF($K458="No",0,VLOOKUP(AF$3,LISTS!$M$2:$N$21,2,FALSE)*IF(T458="YES",1,0)))*VLOOKUP($H458,LISTS!$G$2:$H$10,2,FALSE)</f>
        <v>0</v>
      </c>
      <c r="AG458" s="13">
        <f>(IF($K458="No",0,VLOOKUP(AG$3,LISTS!$M$2:$N$21,2,FALSE)*IF(U458="YES",1,0)))*VLOOKUP($H458,LISTS!$G$2:$H$10,2,FALSE)</f>
        <v>0</v>
      </c>
      <c r="AH458" s="13">
        <f>(IF($K458="No",0,VLOOKUP(AH$3,LISTS!$M$2:$N$21,2,FALSE)*IF(V458="YES",1,0)))*VLOOKUP($H458,LISTS!$G$2:$H$10,2,FALSE)</f>
        <v>0</v>
      </c>
      <c r="AI458" s="29">
        <f t="shared" si="83"/>
        <v>0</v>
      </c>
    </row>
    <row r="459" spans="1:35" x14ac:dyDescent="0.25">
      <c r="A459" s="3">
        <f t="shared" si="80"/>
        <v>2023</v>
      </c>
      <c r="B459" s="11">
        <f t="shared" si="81"/>
        <v>16</v>
      </c>
      <c r="C459" s="11" t="str">
        <f>VLOOKUP($B459,'FIXTURES INPUT'!$A$4:$H$41,2,FALSE)</f>
        <v>WK16</v>
      </c>
      <c r="D459" s="13" t="str">
        <f>VLOOKUP($B459,'FIXTURES INPUT'!$A$4:$H$41,3,FALSE)</f>
        <v>Sat</v>
      </c>
      <c r="E459" s="14">
        <f>VLOOKUP($B459,'FIXTURES INPUT'!$A$4:$H$41,4,FALSE)</f>
        <v>45129</v>
      </c>
      <c r="F459" s="4" t="str">
        <f>VLOOKUP($B459,'FIXTURES INPUT'!$A$4:$H$41,6,FALSE)</f>
        <v xml:space="preserve">Lindsell </v>
      </c>
      <c r="G459" s="13" t="str">
        <f>VLOOKUP($B459,'FIXTURES INPUT'!$A$4:$H$41,7,FALSE)</f>
        <v>Away</v>
      </c>
      <c r="H459" s="13" t="str">
        <f>VLOOKUP($B459,'FIXTURES INPUT'!$A$4:$H$41,8,FALSE)</f>
        <v>Standard</v>
      </c>
      <c r="I459" s="13">
        <f t="shared" si="84"/>
        <v>21</v>
      </c>
      <c r="J459" s="4" t="str">
        <f>VLOOKUP($I459,LISTS!$A$2:$B$39,2,FALSE)</f>
        <v>Additional 3</v>
      </c>
      <c r="K459" s="32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X459" s="13">
        <f>(IF($K459="No",0,VLOOKUP(X$3,LISTS!$M$2:$N$21,2,FALSE)*L459))*VLOOKUP($H459,LISTS!$G$2:$H$10,2,FALSE)</f>
        <v>0</v>
      </c>
      <c r="Y459" s="13">
        <f>(IF($K459="No",0,VLOOKUP(Y$3,LISTS!$M$2:$N$21,2,FALSE)*M459))*VLOOKUP($H459,LISTS!$G$2:$H$10,2,FALSE)</f>
        <v>0</v>
      </c>
      <c r="Z459" s="13">
        <f>(IF($K459="No",0,VLOOKUP(Z$3,LISTS!$M$2:$N$21,2,FALSE)*N459))*VLOOKUP($H459,LISTS!$G$2:$H$10,2,FALSE)</f>
        <v>0</v>
      </c>
      <c r="AA459" s="13">
        <f>(IF($K459="No",0,VLOOKUP(AA$3,LISTS!$M$2:$N$21,2,FALSE)*O459))*VLOOKUP($H459,LISTS!$G$2:$H$10,2,FALSE)</f>
        <v>0</v>
      </c>
      <c r="AB459" s="13">
        <f>(IF($K459="No",0,VLOOKUP(AB$3,LISTS!$M$2:$N$21,2,FALSE)*P459))*VLOOKUP($H459,LISTS!$G$2:$H$10,2,FALSE)</f>
        <v>0</v>
      </c>
      <c r="AC459" s="13">
        <f>(IF($K459="No",0,VLOOKUP(AC$3,LISTS!$M$2:$N$21,2,FALSE)*IF(Q459="YES",1,0)))*VLOOKUP($H459,LISTS!$G$2:$H$10,2,FALSE)</f>
        <v>0</v>
      </c>
      <c r="AD459" s="13">
        <f>(IF($K459="No",0,VLOOKUP(AD$3,LISTS!$M$2:$N$21,2,FALSE)*IF(R459="YES",1,0)))*VLOOKUP($H459,LISTS!$G$2:$H$10,2,FALSE)</f>
        <v>0</v>
      </c>
      <c r="AE459" s="13">
        <f>(IF($K459="No",0,VLOOKUP(AE$3,LISTS!$M$2:$N$21,2,FALSE)*IF(S459="YES",1,0)))*VLOOKUP($H459,LISTS!$G$2:$H$10,2,FALSE)</f>
        <v>0</v>
      </c>
      <c r="AF459" s="13">
        <f>(IF($K459="No",0,VLOOKUP(AF$3,LISTS!$M$2:$N$21,2,FALSE)*IF(T459="YES",1,0)))*VLOOKUP($H459,LISTS!$G$2:$H$10,2,FALSE)</f>
        <v>0</v>
      </c>
      <c r="AG459" s="13">
        <f>(IF($K459="No",0,VLOOKUP(AG$3,LISTS!$M$2:$N$21,2,FALSE)*IF(U459="YES",1,0)))*VLOOKUP($H459,LISTS!$G$2:$H$10,2,FALSE)</f>
        <v>0</v>
      </c>
      <c r="AH459" s="13">
        <f>(IF($K459="No",0,VLOOKUP(AH$3,LISTS!$M$2:$N$21,2,FALSE)*IF(V459="YES",1,0)))*VLOOKUP($H459,LISTS!$G$2:$H$10,2,FALSE)</f>
        <v>0</v>
      </c>
      <c r="AI459" s="29">
        <f t="shared" si="83"/>
        <v>0</v>
      </c>
    </row>
    <row r="460" spans="1:35" x14ac:dyDescent="0.25">
      <c r="A460" s="3">
        <f t="shared" si="80"/>
        <v>2023</v>
      </c>
      <c r="B460" s="11">
        <f t="shared" si="81"/>
        <v>16</v>
      </c>
      <c r="C460" s="11" t="str">
        <f>VLOOKUP($B460,'FIXTURES INPUT'!$A$4:$H$41,2,FALSE)</f>
        <v>WK16</v>
      </c>
      <c r="D460" s="13" t="str">
        <f>VLOOKUP($B460,'FIXTURES INPUT'!$A$4:$H$41,3,FALSE)</f>
        <v>Sat</v>
      </c>
      <c r="E460" s="14">
        <f>VLOOKUP($B460,'FIXTURES INPUT'!$A$4:$H$41,4,FALSE)</f>
        <v>45129</v>
      </c>
      <c r="F460" s="4" t="str">
        <f>VLOOKUP($B460,'FIXTURES INPUT'!$A$4:$H$41,6,FALSE)</f>
        <v xml:space="preserve">Lindsell </v>
      </c>
      <c r="G460" s="13" t="str">
        <f>VLOOKUP($B460,'FIXTURES INPUT'!$A$4:$H$41,7,FALSE)</f>
        <v>Away</v>
      </c>
      <c r="H460" s="13" t="str">
        <f>VLOOKUP($B460,'FIXTURES INPUT'!$A$4:$H$41,8,FALSE)</f>
        <v>Standard</v>
      </c>
      <c r="I460" s="13">
        <f t="shared" si="84"/>
        <v>22</v>
      </c>
      <c r="J460" s="4" t="str">
        <f>VLOOKUP($I460,LISTS!$A$2:$B$39,2,FALSE)</f>
        <v>Additional 4</v>
      </c>
      <c r="K460" s="32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X460" s="13">
        <f>(IF($K460="No",0,VLOOKUP(X$3,LISTS!$M$2:$N$21,2,FALSE)*L460))*VLOOKUP($H460,LISTS!$G$2:$H$10,2,FALSE)</f>
        <v>0</v>
      </c>
      <c r="Y460" s="13">
        <f>(IF($K460="No",0,VLOOKUP(Y$3,LISTS!$M$2:$N$21,2,FALSE)*M460))*VLOOKUP($H460,LISTS!$G$2:$H$10,2,FALSE)</f>
        <v>0</v>
      </c>
      <c r="Z460" s="13">
        <f>(IF($K460="No",0,VLOOKUP(Z$3,LISTS!$M$2:$N$21,2,FALSE)*N460))*VLOOKUP($H460,LISTS!$G$2:$H$10,2,FALSE)</f>
        <v>0</v>
      </c>
      <c r="AA460" s="13">
        <f>(IF($K460="No",0,VLOOKUP(AA$3,LISTS!$M$2:$N$21,2,FALSE)*O460))*VLOOKUP($H460,LISTS!$G$2:$H$10,2,FALSE)</f>
        <v>0</v>
      </c>
      <c r="AB460" s="13">
        <f>(IF($K460="No",0,VLOOKUP(AB$3,LISTS!$M$2:$N$21,2,FALSE)*P460))*VLOOKUP($H460,LISTS!$G$2:$H$10,2,FALSE)</f>
        <v>0</v>
      </c>
      <c r="AC460" s="13">
        <f>(IF($K460="No",0,VLOOKUP(AC$3,LISTS!$M$2:$N$21,2,FALSE)*IF(Q460="YES",1,0)))*VLOOKUP($H460,LISTS!$G$2:$H$10,2,FALSE)</f>
        <v>0</v>
      </c>
      <c r="AD460" s="13">
        <f>(IF($K460="No",0,VLOOKUP(AD$3,LISTS!$M$2:$N$21,2,FALSE)*IF(R460="YES",1,0)))*VLOOKUP($H460,LISTS!$G$2:$H$10,2,FALSE)</f>
        <v>0</v>
      </c>
      <c r="AE460" s="13">
        <f>(IF($K460="No",0,VLOOKUP(AE$3,LISTS!$M$2:$N$21,2,FALSE)*IF(S460="YES",1,0)))*VLOOKUP($H460,LISTS!$G$2:$H$10,2,FALSE)</f>
        <v>0</v>
      </c>
      <c r="AF460" s="13">
        <f>(IF($K460="No",0,VLOOKUP(AF$3,LISTS!$M$2:$N$21,2,FALSE)*IF(T460="YES",1,0)))*VLOOKUP($H460,LISTS!$G$2:$H$10,2,FALSE)</f>
        <v>0</v>
      </c>
      <c r="AG460" s="13">
        <f>(IF($K460="No",0,VLOOKUP(AG$3,LISTS!$M$2:$N$21,2,FALSE)*IF(U460="YES",1,0)))*VLOOKUP($H460,LISTS!$G$2:$H$10,2,FALSE)</f>
        <v>0</v>
      </c>
      <c r="AH460" s="13">
        <f>(IF($K460="No",0,VLOOKUP(AH$3,LISTS!$M$2:$N$21,2,FALSE)*IF(V460="YES",1,0)))*VLOOKUP($H460,LISTS!$G$2:$H$10,2,FALSE)</f>
        <v>0</v>
      </c>
      <c r="AI460" s="29">
        <f t="shared" si="83"/>
        <v>0</v>
      </c>
    </row>
    <row r="461" spans="1:35" x14ac:dyDescent="0.25">
      <c r="A461" s="3">
        <f t="shared" si="80"/>
        <v>2023</v>
      </c>
      <c r="B461" s="11">
        <f t="shared" si="81"/>
        <v>16</v>
      </c>
      <c r="C461" s="11" t="str">
        <f>VLOOKUP($B461,'FIXTURES INPUT'!$A$4:$H$41,2,FALSE)</f>
        <v>WK16</v>
      </c>
      <c r="D461" s="13" t="str">
        <f>VLOOKUP($B461,'FIXTURES INPUT'!$A$4:$H$41,3,FALSE)</f>
        <v>Sat</v>
      </c>
      <c r="E461" s="14">
        <f>VLOOKUP($B461,'FIXTURES INPUT'!$A$4:$H$41,4,FALSE)</f>
        <v>45129</v>
      </c>
      <c r="F461" s="4" t="str">
        <f>VLOOKUP($B461,'FIXTURES INPUT'!$A$4:$H$41,6,FALSE)</f>
        <v xml:space="preserve">Lindsell </v>
      </c>
      <c r="G461" s="13" t="str">
        <f>VLOOKUP($B461,'FIXTURES INPUT'!$A$4:$H$41,7,FALSE)</f>
        <v>Away</v>
      </c>
      <c r="H461" s="13" t="str">
        <f>VLOOKUP($B461,'FIXTURES INPUT'!$A$4:$H$41,8,FALSE)</f>
        <v>Standard</v>
      </c>
      <c r="I461" s="13">
        <f t="shared" si="84"/>
        <v>23</v>
      </c>
      <c r="J461" s="4" t="str">
        <f>VLOOKUP($I461,LISTS!$A$2:$B$39,2,FALSE)</f>
        <v>Additional 5</v>
      </c>
      <c r="K461" s="32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X461" s="13">
        <f>(IF($K461="No",0,VLOOKUP(X$3,LISTS!$M$2:$N$21,2,FALSE)*L461))*VLOOKUP($H461,LISTS!$G$2:$H$10,2,FALSE)</f>
        <v>0</v>
      </c>
      <c r="Y461" s="13">
        <f>(IF($K461="No",0,VLOOKUP(Y$3,LISTS!$M$2:$N$21,2,FALSE)*M461))*VLOOKUP($H461,LISTS!$G$2:$H$10,2,FALSE)</f>
        <v>0</v>
      </c>
      <c r="Z461" s="13">
        <f>(IF($K461="No",0,VLOOKUP(Z$3,LISTS!$M$2:$N$21,2,FALSE)*N461))*VLOOKUP($H461,LISTS!$G$2:$H$10,2,FALSE)</f>
        <v>0</v>
      </c>
      <c r="AA461" s="13">
        <f>(IF($K461="No",0,VLOOKUP(AA$3,LISTS!$M$2:$N$21,2,FALSE)*O461))*VLOOKUP($H461,LISTS!$G$2:$H$10,2,FALSE)</f>
        <v>0</v>
      </c>
      <c r="AB461" s="13">
        <f>(IF($K461="No",0,VLOOKUP(AB$3,LISTS!$M$2:$N$21,2,FALSE)*P461))*VLOOKUP($H461,LISTS!$G$2:$H$10,2,FALSE)</f>
        <v>0</v>
      </c>
      <c r="AC461" s="13">
        <f>(IF($K461="No",0,VLOOKUP(AC$3,LISTS!$M$2:$N$21,2,FALSE)*IF(Q461="YES",1,0)))*VLOOKUP($H461,LISTS!$G$2:$H$10,2,FALSE)</f>
        <v>0</v>
      </c>
      <c r="AD461" s="13">
        <f>(IF($K461="No",0,VLOOKUP(AD$3,LISTS!$M$2:$N$21,2,FALSE)*IF(R461="YES",1,0)))*VLOOKUP($H461,LISTS!$G$2:$H$10,2,FALSE)</f>
        <v>0</v>
      </c>
      <c r="AE461" s="13">
        <f>(IF($K461="No",0,VLOOKUP(AE$3,LISTS!$M$2:$N$21,2,FALSE)*IF(S461="YES",1,0)))*VLOOKUP($H461,LISTS!$G$2:$H$10,2,FALSE)</f>
        <v>0</v>
      </c>
      <c r="AF461" s="13">
        <f>(IF($K461="No",0,VLOOKUP(AF$3,LISTS!$M$2:$N$21,2,FALSE)*IF(T461="YES",1,0)))*VLOOKUP($H461,LISTS!$G$2:$H$10,2,FALSE)</f>
        <v>0</v>
      </c>
      <c r="AG461" s="13">
        <f>(IF($K461="No",0,VLOOKUP(AG$3,LISTS!$M$2:$N$21,2,FALSE)*IF(U461="YES",1,0)))*VLOOKUP($H461,LISTS!$G$2:$H$10,2,FALSE)</f>
        <v>0</v>
      </c>
      <c r="AH461" s="13">
        <f>(IF($K461="No",0,VLOOKUP(AH$3,LISTS!$M$2:$N$21,2,FALSE)*IF(V461="YES",1,0)))*VLOOKUP($H461,LISTS!$G$2:$H$10,2,FALSE)</f>
        <v>0</v>
      </c>
      <c r="AI461" s="29">
        <f t="shared" si="83"/>
        <v>0</v>
      </c>
    </row>
    <row r="462" spans="1:35" x14ac:dyDescent="0.25">
      <c r="A462" s="3">
        <f t="shared" si="80"/>
        <v>2023</v>
      </c>
      <c r="B462" s="11">
        <f t="shared" si="81"/>
        <v>16</v>
      </c>
      <c r="C462" s="11" t="str">
        <f>VLOOKUP($B462,'FIXTURES INPUT'!$A$4:$H$41,2,FALSE)</f>
        <v>WK16</v>
      </c>
      <c r="D462" s="13" t="str">
        <f>VLOOKUP($B462,'FIXTURES INPUT'!$A$4:$H$41,3,FALSE)</f>
        <v>Sat</v>
      </c>
      <c r="E462" s="14">
        <f>VLOOKUP($B462,'FIXTURES INPUT'!$A$4:$H$41,4,FALSE)</f>
        <v>45129</v>
      </c>
      <c r="F462" s="4" t="str">
        <f>VLOOKUP($B462,'FIXTURES INPUT'!$A$4:$H$41,6,FALSE)</f>
        <v xml:space="preserve">Lindsell </v>
      </c>
      <c r="G462" s="13" t="str">
        <f>VLOOKUP($B462,'FIXTURES INPUT'!$A$4:$H$41,7,FALSE)</f>
        <v>Away</v>
      </c>
      <c r="H462" s="13" t="str">
        <f>VLOOKUP($B462,'FIXTURES INPUT'!$A$4:$H$41,8,FALSE)</f>
        <v>Standard</v>
      </c>
      <c r="I462" s="13">
        <f t="shared" si="84"/>
        <v>24</v>
      </c>
      <c r="J462" s="4" t="str">
        <f>VLOOKUP($I462,LISTS!$A$2:$B$39,2,FALSE)</f>
        <v>Additional 6</v>
      </c>
      <c r="K462" s="32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X462" s="13">
        <f>(IF($K462="No",0,VLOOKUP(X$3,LISTS!$M$2:$N$21,2,FALSE)*L462))*VLOOKUP($H462,LISTS!$G$2:$H$10,2,FALSE)</f>
        <v>0</v>
      </c>
      <c r="Y462" s="13">
        <f>(IF($K462="No",0,VLOOKUP(Y$3,LISTS!$M$2:$N$21,2,FALSE)*M462))*VLOOKUP($H462,LISTS!$G$2:$H$10,2,FALSE)</f>
        <v>0</v>
      </c>
      <c r="Z462" s="13">
        <f>(IF($K462="No",0,VLOOKUP(Z$3,LISTS!$M$2:$N$21,2,FALSE)*N462))*VLOOKUP($H462,LISTS!$G$2:$H$10,2,FALSE)</f>
        <v>0</v>
      </c>
      <c r="AA462" s="13">
        <f>(IF($K462="No",0,VLOOKUP(AA$3,LISTS!$M$2:$N$21,2,FALSE)*O462))*VLOOKUP($H462,LISTS!$G$2:$H$10,2,FALSE)</f>
        <v>0</v>
      </c>
      <c r="AB462" s="13">
        <f>(IF($K462="No",0,VLOOKUP(AB$3,LISTS!$M$2:$N$21,2,FALSE)*P462))*VLOOKUP($H462,LISTS!$G$2:$H$10,2,FALSE)</f>
        <v>0</v>
      </c>
      <c r="AC462" s="13">
        <f>(IF($K462="No",0,VLOOKUP(AC$3,LISTS!$M$2:$N$21,2,FALSE)*IF(Q462="YES",1,0)))*VLOOKUP($H462,LISTS!$G$2:$H$10,2,FALSE)</f>
        <v>0</v>
      </c>
      <c r="AD462" s="13">
        <f>(IF($K462="No",0,VLOOKUP(AD$3,LISTS!$M$2:$N$21,2,FALSE)*IF(R462="YES",1,0)))*VLOOKUP($H462,LISTS!$G$2:$H$10,2,FALSE)</f>
        <v>0</v>
      </c>
      <c r="AE462" s="13">
        <f>(IF($K462="No",0,VLOOKUP(AE$3,LISTS!$M$2:$N$21,2,FALSE)*IF(S462="YES",1,0)))*VLOOKUP($H462,LISTS!$G$2:$H$10,2,FALSE)</f>
        <v>0</v>
      </c>
      <c r="AF462" s="13">
        <f>(IF($K462="No",0,VLOOKUP(AF$3,LISTS!$M$2:$N$21,2,FALSE)*IF(T462="YES",1,0)))*VLOOKUP($H462,LISTS!$G$2:$H$10,2,FALSE)</f>
        <v>0</v>
      </c>
      <c r="AG462" s="13">
        <f>(IF($K462="No",0,VLOOKUP(AG$3,LISTS!$M$2:$N$21,2,FALSE)*IF(U462="YES",1,0)))*VLOOKUP($H462,LISTS!$G$2:$H$10,2,FALSE)</f>
        <v>0</v>
      </c>
      <c r="AH462" s="13">
        <f>(IF($K462="No",0,VLOOKUP(AH$3,LISTS!$M$2:$N$21,2,FALSE)*IF(V462="YES",1,0)))*VLOOKUP($H462,LISTS!$G$2:$H$10,2,FALSE)</f>
        <v>0</v>
      </c>
      <c r="AI462" s="29">
        <f t="shared" si="83"/>
        <v>0</v>
      </c>
    </row>
    <row r="463" spans="1:35" x14ac:dyDescent="0.25">
      <c r="A463" s="3">
        <f t="shared" si="80"/>
        <v>2023</v>
      </c>
      <c r="B463" s="11">
        <f t="shared" si="81"/>
        <v>16</v>
      </c>
      <c r="C463" s="11" t="str">
        <f>VLOOKUP($B463,'FIXTURES INPUT'!$A$4:$H$41,2,FALSE)</f>
        <v>WK16</v>
      </c>
      <c r="D463" s="13" t="str">
        <f>VLOOKUP($B463,'FIXTURES INPUT'!$A$4:$H$41,3,FALSE)</f>
        <v>Sat</v>
      </c>
      <c r="E463" s="14">
        <f>VLOOKUP($B463,'FIXTURES INPUT'!$A$4:$H$41,4,FALSE)</f>
        <v>45129</v>
      </c>
      <c r="F463" s="4" t="str">
        <f>VLOOKUP($B463,'FIXTURES INPUT'!$A$4:$H$41,6,FALSE)</f>
        <v xml:space="preserve">Lindsell </v>
      </c>
      <c r="G463" s="13" t="str">
        <f>VLOOKUP($B463,'FIXTURES INPUT'!$A$4:$H$41,7,FALSE)</f>
        <v>Away</v>
      </c>
      <c r="H463" s="13" t="str">
        <f>VLOOKUP($B463,'FIXTURES INPUT'!$A$4:$H$41,8,FALSE)</f>
        <v>Standard</v>
      </c>
      <c r="I463" s="13">
        <f t="shared" si="84"/>
        <v>25</v>
      </c>
      <c r="J463" s="4" t="str">
        <f>VLOOKUP($I463,LISTS!$A$2:$B$39,2,FALSE)</f>
        <v>Additional 7</v>
      </c>
      <c r="K463" s="32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X463" s="13">
        <f>(IF($K463="No",0,VLOOKUP(X$3,LISTS!$M$2:$N$21,2,FALSE)*L463))*VLOOKUP($H463,LISTS!$G$2:$H$10,2,FALSE)</f>
        <v>0</v>
      </c>
      <c r="Y463" s="13">
        <f>(IF($K463="No",0,VLOOKUP(Y$3,LISTS!$M$2:$N$21,2,FALSE)*M463))*VLOOKUP($H463,LISTS!$G$2:$H$10,2,FALSE)</f>
        <v>0</v>
      </c>
      <c r="Z463" s="13">
        <f>(IF($K463="No",0,VLOOKUP(Z$3,LISTS!$M$2:$N$21,2,FALSE)*N463))*VLOOKUP($H463,LISTS!$G$2:$H$10,2,FALSE)</f>
        <v>0</v>
      </c>
      <c r="AA463" s="13">
        <f>(IF($K463="No",0,VLOOKUP(AA$3,LISTS!$M$2:$N$21,2,FALSE)*O463))*VLOOKUP($H463,LISTS!$G$2:$H$10,2,FALSE)</f>
        <v>0</v>
      </c>
      <c r="AB463" s="13">
        <f>(IF($K463="No",0,VLOOKUP(AB$3,LISTS!$M$2:$N$21,2,FALSE)*P463))*VLOOKUP($H463,LISTS!$G$2:$H$10,2,FALSE)</f>
        <v>0</v>
      </c>
      <c r="AC463" s="13">
        <f>(IF($K463="No",0,VLOOKUP(AC$3,LISTS!$M$2:$N$21,2,FALSE)*IF(Q463="YES",1,0)))*VLOOKUP($H463,LISTS!$G$2:$H$10,2,FALSE)</f>
        <v>0</v>
      </c>
      <c r="AD463" s="13">
        <f>(IF($K463="No",0,VLOOKUP(AD$3,LISTS!$M$2:$N$21,2,FALSE)*IF(R463="YES",1,0)))*VLOOKUP($H463,LISTS!$G$2:$H$10,2,FALSE)</f>
        <v>0</v>
      </c>
      <c r="AE463" s="13">
        <f>(IF($K463="No",0,VLOOKUP(AE$3,LISTS!$M$2:$N$21,2,FALSE)*IF(S463="YES",1,0)))*VLOOKUP($H463,LISTS!$G$2:$H$10,2,FALSE)</f>
        <v>0</v>
      </c>
      <c r="AF463" s="13">
        <f>(IF($K463="No",0,VLOOKUP(AF$3,LISTS!$M$2:$N$21,2,FALSE)*IF(T463="YES",1,0)))*VLOOKUP($H463,LISTS!$G$2:$H$10,2,FALSE)</f>
        <v>0</v>
      </c>
      <c r="AG463" s="13">
        <f>(IF($K463="No",0,VLOOKUP(AG$3,LISTS!$M$2:$N$21,2,FALSE)*IF(U463="YES",1,0)))*VLOOKUP($H463,LISTS!$G$2:$H$10,2,FALSE)</f>
        <v>0</v>
      </c>
      <c r="AH463" s="13">
        <f>(IF($K463="No",0,VLOOKUP(AH$3,LISTS!$M$2:$N$21,2,FALSE)*IF(V463="YES",1,0)))*VLOOKUP($H463,LISTS!$G$2:$H$10,2,FALSE)</f>
        <v>0</v>
      </c>
      <c r="AI463" s="29">
        <f t="shared" si="83"/>
        <v>0</v>
      </c>
    </row>
    <row r="464" spans="1:35" x14ac:dyDescent="0.25">
      <c r="A464" s="3">
        <f t="shared" si="80"/>
        <v>2023</v>
      </c>
      <c r="B464" s="11">
        <f t="shared" si="81"/>
        <v>16</v>
      </c>
      <c r="C464" s="11" t="str">
        <f>VLOOKUP($B464,'FIXTURES INPUT'!$A$4:$H$41,2,FALSE)</f>
        <v>WK16</v>
      </c>
      <c r="D464" s="13" t="str">
        <f>VLOOKUP($B464,'FIXTURES INPUT'!$A$4:$H$41,3,FALSE)</f>
        <v>Sat</v>
      </c>
      <c r="E464" s="14">
        <f>VLOOKUP($B464,'FIXTURES INPUT'!$A$4:$H$41,4,FALSE)</f>
        <v>45129</v>
      </c>
      <c r="F464" s="4" t="str">
        <f>VLOOKUP($B464,'FIXTURES INPUT'!$A$4:$H$41,6,FALSE)</f>
        <v xml:space="preserve">Lindsell </v>
      </c>
      <c r="G464" s="13" t="str">
        <f>VLOOKUP($B464,'FIXTURES INPUT'!$A$4:$H$41,7,FALSE)</f>
        <v>Away</v>
      </c>
      <c r="H464" s="13" t="str">
        <f>VLOOKUP($B464,'FIXTURES INPUT'!$A$4:$H$41,8,FALSE)</f>
        <v>Standard</v>
      </c>
      <c r="I464" s="13">
        <f t="shared" si="84"/>
        <v>26</v>
      </c>
      <c r="J464" s="4" t="str">
        <f>VLOOKUP($I464,LISTS!$A$2:$B$39,2,FALSE)</f>
        <v>Additional 8</v>
      </c>
      <c r="K464" s="32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X464" s="13">
        <f>(IF($K464="No",0,VLOOKUP(X$3,LISTS!$M$2:$N$21,2,FALSE)*L464))*VLOOKUP($H464,LISTS!$G$2:$H$10,2,FALSE)</f>
        <v>0</v>
      </c>
      <c r="Y464" s="13">
        <f>(IF($K464="No",0,VLOOKUP(Y$3,LISTS!$M$2:$N$21,2,FALSE)*M464))*VLOOKUP($H464,LISTS!$G$2:$H$10,2,FALSE)</f>
        <v>0</v>
      </c>
      <c r="Z464" s="13">
        <f>(IF($K464="No",0,VLOOKUP(Z$3,LISTS!$M$2:$N$21,2,FALSE)*N464))*VLOOKUP($H464,LISTS!$G$2:$H$10,2,FALSE)</f>
        <v>0</v>
      </c>
      <c r="AA464" s="13">
        <f>(IF($K464="No",0,VLOOKUP(AA$3,LISTS!$M$2:$N$21,2,FALSE)*O464))*VLOOKUP($H464,LISTS!$G$2:$H$10,2,FALSE)</f>
        <v>0</v>
      </c>
      <c r="AB464" s="13">
        <f>(IF($K464="No",0,VLOOKUP(AB$3,LISTS!$M$2:$N$21,2,FALSE)*P464))*VLOOKUP($H464,LISTS!$G$2:$H$10,2,FALSE)</f>
        <v>0</v>
      </c>
      <c r="AC464" s="13">
        <f>(IF($K464="No",0,VLOOKUP(AC$3,LISTS!$M$2:$N$21,2,FALSE)*IF(Q464="YES",1,0)))*VLOOKUP($H464,LISTS!$G$2:$H$10,2,FALSE)</f>
        <v>0</v>
      </c>
      <c r="AD464" s="13">
        <f>(IF($K464="No",0,VLOOKUP(AD$3,LISTS!$M$2:$N$21,2,FALSE)*IF(R464="YES",1,0)))*VLOOKUP($H464,LISTS!$G$2:$H$10,2,FALSE)</f>
        <v>0</v>
      </c>
      <c r="AE464" s="13">
        <f>(IF($K464="No",0,VLOOKUP(AE$3,LISTS!$M$2:$N$21,2,FALSE)*IF(S464="YES",1,0)))*VLOOKUP($H464,LISTS!$G$2:$H$10,2,FALSE)</f>
        <v>0</v>
      </c>
      <c r="AF464" s="13">
        <f>(IF($K464="No",0,VLOOKUP(AF$3,LISTS!$M$2:$N$21,2,FALSE)*IF(T464="YES",1,0)))*VLOOKUP($H464,LISTS!$G$2:$H$10,2,FALSE)</f>
        <v>0</v>
      </c>
      <c r="AG464" s="13">
        <f>(IF($K464="No",0,VLOOKUP(AG$3,LISTS!$M$2:$N$21,2,FALSE)*IF(U464="YES",1,0)))*VLOOKUP($H464,LISTS!$G$2:$H$10,2,FALSE)</f>
        <v>0</v>
      </c>
      <c r="AH464" s="13">
        <f>(IF($K464="No",0,VLOOKUP(AH$3,LISTS!$M$2:$N$21,2,FALSE)*IF(V464="YES",1,0)))*VLOOKUP($H464,LISTS!$G$2:$H$10,2,FALSE)</f>
        <v>0</v>
      </c>
      <c r="AI464" s="29">
        <f t="shared" si="83"/>
        <v>0</v>
      </c>
    </row>
    <row r="465" spans="1:35" x14ac:dyDescent="0.25">
      <c r="A465" s="3">
        <f t="shared" si="80"/>
        <v>2023</v>
      </c>
      <c r="B465" s="11">
        <f t="shared" si="81"/>
        <v>16</v>
      </c>
      <c r="C465" s="11" t="str">
        <f>VLOOKUP($B465,'FIXTURES INPUT'!$A$4:$H$41,2,FALSE)</f>
        <v>WK16</v>
      </c>
      <c r="D465" s="13" t="str">
        <f>VLOOKUP($B465,'FIXTURES INPUT'!$A$4:$H$41,3,FALSE)</f>
        <v>Sat</v>
      </c>
      <c r="E465" s="14">
        <f>VLOOKUP($B465,'FIXTURES INPUT'!$A$4:$H$41,4,FALSE)</f>
        <v>45129</v>
      </c>
      <c r="F465" s="4" t="str">
        <f>VLOOKUP($B465,'FIXTURES INPUT'!$A$4:$H$41,6,FALSE)</f>
        <v xml:space="preserve">Lindsell </v>
      </c>
      <c r="G465" s="13" t="str">
        <f>VLOOKUP($B465,'FIXTURES INPUT'!$A$4:$H$41,7,FALSE)</f>
        <v>Away</v>
      </c>
      <c r="H465" s="13" t="str">
        <f>VLOOKUP($B465,'FIXTURES INPUT'!$A$4:$H$41,8,FALSE)</f>
        <v>Standard</v>
      </c>
      <c r="I465" s="13">
        <f t="shared" si="84"/>
        <v>27</v>
      </c>
      <c r="J465" s="4" t="str">
        <f>VLOOKUP($I465,LISTS!$A$2:$B$39,2,FALSE)</f>
        <v>Additional 9</v>
      </c>
      <c r="K465" s="32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X465" s="13">
        <f>(IF($K465="No",0,VLOOKUP(X$3,LISTS!$M$2:$N$21,2,FALSE)*L465))*VLOOKUP($H465,LISTS!$G$2:$H$10,2,FALSE)</f>
        <v>0</v>
      </c>
      <c r="Y465" s="13">
        <f>(IF($K465="No",0,VLOOKUP(Y$3,LISTS!$M$2:$N$21,2,FALSE)*M465))*VLOOKUP($H465,LISTS!$G$2:$H$10,2,FALSE)</f>
        <v>0</v>
      </c>
      <c r="Z465" s="13">
        <f>(IF($K465="No",0,VLOOKUP(Z$3,LISTS!$M$2:$N$21,2,FALSE)*N465))*VLOOKUP($H465,LISTS!$G$2:$H$10,2,FALSE)</f>
        <v>0</v>
      </c>
      <c r="AA465" s="13">
        <f>(IF($K465="No",0,VLOOKUP(AA$3,LISTS!$M$2:$N$21,2,FALSE)*O465))*VLOOKUP($H465,LISTS!$G$2:$H$10,2,FALSE)</f>
        <v>0</v>
      </c>
      <c r="AB465" s="13">
        <f>(IF($K465="No",0,VLOOKUP(AB$3,LISTS!$M$2:$N$21,2,FALSE)*P465))*VLOOKUP($H465,LISTS!$G$2:$H$10,2,FALSE)</f>
        <v>0</v>
      </c>
      <c r="AC465" s="13">
        <f>(IF($K465="No",0,VLOOKUP(AC$3,LISTS!$M$2:$N$21,2,FALSE)*IF(Q465="YES",1,0)))*VLOOKUP($H465,LISTS!$G$2:$H$10,2,FALSE)</f>
        <v>0</v>
      </c>
      <c r="AD465" s="13">
        <f>(IF($K465="No",0,VLOOKUP(AD$3,LISTS!$M$2:$N$21,2,FALSE)*IF(R465="YES",1,0)))*VLOOKUP($H465,LISTS!$G$2:$H$10,2,FALSE)</f>
        <v>0</v>
      </c>
      <c r="AE465" s="13">
        <f>(IF($K465="No",0,VLOOKUP(AE$3,LISTS!$M$2:$N$21,2,FALSE)*IF(S465="YES",1,0)))*VLOOKUP($H465,LISTS!$G$2:$H$10,2,FALSE)</f>
        <v>0</v>
      </c>
      <c r="AF465" s="13">
        <f>(IF($K465="No",0,VLOOKUP(AF$3,LISTS!$M$2:$N$21,2,FALSE)*IF(T465="YES",1,0)))*VLOOKUP($H465,LISTS!$G$2:$H$10,2,FALSE)</f>
        <v>0</v>
      </c>
      <c r="AG465" s="13">
        <f>(IF($K465="No",0,VLOOKUP(AG$3,LISTS!$M$2:$N$21,2,FALSE)*IF(U465="YES",1,0)))*VLOOKUP($H465,LISTS!$G$2:$H$10,2,FALSE)</f>
        <v>0</v>
      </c>
      <c r="AH465" s="13">
        <f>(IF($K465="No",0,VLOOKUP(AH$3,LISTS!$M$2:$N$21,2,FALSE)*IF(V465="YES",1,0)))*VLOOKUP($H465,LISTS!$G$2:$H$10,2,FALSE)</f>
        <v>0</v>
      </c>
      <c r="AI465" s="29">
        <f t="shared" si="83"/>
        <v>0</v>
      </c>
    </row>
    <row r="466" spans="1:35" x14ac:dyDescent="0.25">
      <c r="A466" s="3">
        <f t="shared" si="80"/>
        <v>2023</v>
      </c>
      <c r="B466" s="11">
        <f t="shared" si="81"/>
        <v>16</v>
      </c>
      <c r="C466" s="11" t="str">
        <f>VLOOKUP($B466,'FIXTURES INPUT'!$A$4:$H$41,2,FALSE)</f>
        <v>WK16</v>
      </c>
      <c r="D466" s="13" t="str">
        <f>VLOOKUP($B466,'FIXTURES INPUT'!$A$4:$H$41,3,FALSE)</f>
        <v>Sat</v>
      </c>
      <c r="E466" s="14">
        <f>VLOOKUP($B466,'FIXTURES INPUT'!$A$4:$H$41,4,FALSE)</f>
        <v>45129</v>
      </c>
      <c r="F466" s="4" t="str">
        <f>VLOOKUP($B466,'FIXTURES INPUT'!$A$4:$H$41,6,FALSE)</f>
        <v xml:space="preserve">Lindsell </v>
      </c>
      <c r="G466" s="13" t="str">
        <f>VLOOKUP($B466,'FIXTURES INPUT'!$A$4:$H$41,7,FALSE)</f>
        <v>Away</v>
      </c>
      <c r="H466" s="13" t="str">
        <f>VLOOKUP($B466,'FIXTURES INPUT'!$A$4:$H$41,8,FALSE)</f>
        <v>Standard</v>
      </c>
      <c r="I466" s="13">
        <f t="shared" si="84"/>
        <v>28</v>
      </c>
      <c r="J466" s="4" t="str">
        <f>VLOOKUP($I466,LISTS!$A$2:$B$39,2,FALSE)</f>
        <v>Additional 10</v>
      </c>
      <c r="K466" s="32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X466" s="13">
        <f>(IF($K466="No",0,VLOOKUP(X$3,LISTS!$M$2:$N$21,2,FALSE)*L466))*VLOOKUP($H466,LISTS!$G$2:$H$10,2,FALSE)</f>
        <v>0</v>
      </c>
      <c r="Y466" s="13">
        <f>(IF($K466="No",0,VLOOKUP(Y$3,LISTS!$M$2:$N$21,2,FALSE)*M466))*VLOOKUP($H466,LISTS!$G$2:$H$10,2,FALSE)</f>
        <v>0</v>
      </c>
      <c r="Z466" s="13">
        <f>(IF($K466="No",0,VLOOKUP(Z$3,LISTS!$M$2:$N$21,2,FALSE)*N466))*VLOOKUP($H466,LISTS!$G$2:$H$10,2,FALSE)</f>
        <v>0</v>
      </c>
      <c r="AA466" s="13">
        <f>(IF($K466="No",0,VLOOKUP(AA$3,LISTS!$M$2:$N$21,2,FALSE)*O466))*VLOOKUP($H466,LISTS!$G$2:$H$10,2,FALSE)</f>
        <v>0</v>
      </c>
      <c r="AB466" s="13">
        <f>(IF($K466="No",0,VLOOKUP(AB$3,LISTS!$M$2:$N$21,2,FALSE)*P466))*VLOOKUP($H466,LISTS!$G$2:$H$10,2,FALSE)</f>
        <v>0</v>
      </c>
      <c r="AC466" s="13">
        <f>(IF($K466="No",0,VLOOKUP(AC$3,LISTS!$M$2:$N$21,2,FALSE)*IF(Q466="YES",1,0)))*VLOOKUP($H466,LISTS!$G$2:$H$10,2,FALSE)</f>
        <v>0</v>
      </c>
      <c r="AD466" s="13">
        <f>(IF($K466="No",0,VLOOKUP(AD$3,LISTS!$M$2:$N$21,2,FALSE)*IF(R466="YES",1,0)))*VLOOKUP($H466,LISTS!$G$2:$H$10,2,FALSE)</f>
        <v>0</v>
      </c>
      <c r="AE466" s="13">
        <f>(IF($K466="No",0,VLOOKUP(AE$3,LISTS!$M$2:$N$21,2,FALSE)*IF(S466="YES",1,0)))*VLOOKUP($H466,LISTS!$G$2:$H$10,2,FALSE)</f>
        <v>0</v>
      </c>
      <c r="AF466" s="13">
        <f>(IF($K466="No",0,VLOOKUP(AF$3,LISTS!$M$2:$N$21,2,FALSE)*IF(T466="YES",1,0)))*VLOOKUP($H466,LISTS!$G$2:$H$10,2,FALSE)</f>
        <v>0</v>
      </c>
      <c r="AG466" s="13">
        <f>(IF($K466="No",0,VLOOKUP(AG$3,LISTS!$M$2:$N$21,2,FALSE)*IF(U466="YES",1,0)))*VLOOKUP($H466,LISTS!$G$2:$H$10,2,FALSE)</f>
        <v>0</v>
      </c>
      <c r="AH466" s="13">
        <f>(IF($K466="No",0,VLOOKUP(AH$3,LISTS!$M$2:$N$21,2,FALSE)*IF(V466="YES",1,0)))*VLOOKUP($H466,LISTS!$G$2:$H$10,2,FALSE)</f>
        <v>0</v>
      </c>
      <c r="AI466" s="29">
        <f t="shared" si="83"/>
        <v>0</v>
      </c>
    </row>
    <row r="467" spans="1:35" ht="15.75" thickBot="1" x14ac:dyDescent="0.3">
      <c r="A467" s="6">
        <f t="shared" si="80"/>
        <v>2023</v>
      </c>
      <c r="B467" s="15">
        <f t="shared" si="81"/>
        <v>16</v>
      </c>
      <c r="C467" s="15" t="str">
        <f>VLOOKUP($B467,'FIXTURES INPUT'!$A$4:$H$41,2,FALSE)</f>
        <v>WK16</v>
      </c>
      <c r="D467" s="15" t="str">
        <f>VLOOKUP($B467,'FIXTURES INPUT'!$A$4:$H$41,3,FALSE)</f>
        <v>Sat</v>
      </c>
      <c r="E467" s="16">
        <f>VLOOKUP($B467,'FIXTURES INPUT'!$A$4:$H$41,4,FALSE)</f>
        <v>45129</v>
      </c>
      <c r="F467" s="6" t="str">
        <f>VLOOKUP($B467,'FIXTURES INPUT'!$A$4:$H$41,6,FALSE)</f>
        <v xml:space="preserve">Lindsell </v>
      </c>
      <c r="G467" s="15" t="str">
        <f>VLOOKUP($B467,'FIXTURES INPUT'!$A$4:$H$41,7,FALSE)</f>
        <v>Away</v>
      </c>
      <c r="H467" s="15" t="str">
        <f>VLOOKUP($B467,'FIXTURES INPUT'!$A$4:$H$41,8,FALSE)</f>
        <v>Standard</v>
      </c>
      <c r="I467" s="15">
        <f t="shared" si="84"/>
        <v>29</v>
      </c>
      <c r="J467" s="6" t="str">
        <f>VLOOKUP($I467,LISTS!$A$2:$B$39,2,FALSE)</f>
        <v>Additional 11</v>
      </c>
      <c r="K467" s="33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X467" s="15">
        <f>(IF($K467="No",0,VLOOKUP(X$3,LISTS!$M$2:$N$21,2,FALSE)*L467))*VLOOKUP($H467,LISTS!$G$2:$H$10,2,FALSE)</f>
        <v>0</v>
      </c>
      <c r="Y467" s="15">
        <f>(IF($K467="No",0,VLOOKUP(Y$3,LISTS!$M$2:$N$21,2,FALSE)*M467))*VLOOKUP($H467,LISTS!$G$2:$H$10,2,FALSE)</f>
        <v>0</v>
      </c>
      <c r="Z467" s="15">
        <f>(IF($K467="No",0,VLOOKUP(Z$3,LISTS!$M$2:$N$21,2,FALSE)*N467))*VLOOKUP($H467,LISTS!$G$2:$H$10,2,FALSE)</f>
        <v>0</v>
      </c>
      <c r="AA467" s="15">
        <f>(IF($K467="No",0,VLOOKUP(AA$3,LISTS!$M$2:$N$21,2,FALSE)*O467))*VLOOKUP($H467,LISTS!$G$2:$H$10,2,FALSE)</f>
        <v>0</v>
      </c>
      <c r="AB467" s="15">
        <f>(IF($K467="No",0,VLOOKUP(AB$3,LISTS!$M$2:$N$21,2,FALSE)*P467))*VLOOKUP($H467,LISTS!$G$2:$H$10,2,FALSE)</f>
        <v>0</v>
      </c>
      <c r="AC467" s="15">
        <f>(IF($K467="No",0,VLOOKUP(AC$3,LISTS!$M$2:$N$21,2,FALSE)*IF(Q467="YES",1,0)))*VLOOKUP($H467,LISTS!$G$2:$H$10,2,FALSE)</f>
        <v>0</v>
      </c>
      <c r="AD467" s="15">
        <f>(IF($K467="No",0,VLOOKUP(AD$3,LISTS!$M$2:$N$21,2,FALSE)*IF(R467="YES",1,0)))*VLOOKUP($H467,LISTS!$G$2:$H$10,2,FALSE)</f>
        <v>0</v>
      </c>
      <c r="AE467" s="15">
        <f>(IF($K467="No",0,VLOOKUP(AE$3,LISTS!$M$2:$N$21,2,FALSE)*IF(S467="YES",1,0)))*VLOOKUP($H467,LISTS!$G$2:$H$10,2,FALSE)</f>
        <v>0</v>
      </c>
      <c r="AF467" s="15">
        <f>(IF($K467="No",0,VLOOKUP(AF$3,LISTS!$M$2:$N$21,2,FALSE)*IF(T467="YES",1,0)))*VLOOKUP($H467,LISTS!$G$2:$H$10,2,FALSE)</f>
        <v>0</v>
      </c>
      <c r="AG467" s="15">
        <f>(IF($K467="No",0,VLOOKUP(AG$3,LISTS!$M$2:$N$21,2,FALSE)*IF(U467="YES",1,0)))*VLOOKUP($H467,LISTS!$G$2:$H$10,2,FALSE)</f>
        <v>0</v>
      </c>
      <c r="AH467" s="15">
        <f>(IF($K467="No",0,VLOOKUP(AH$3,LISTS!$M$2:$N$21,2,FALSE)*IF(V467="YES",1,0)))*VLOOKUP($H467,LISTS!$G$2:$H$10,2,FALSE)</f>
        <v>0</v>
      </c>
      <c r="AI467" s="30">
        <f t="shared" si="83"/>
        <v>0</v>
      </c>
    </row>
    <row r="468" spans="1:35" ht="15.75" thickTop="1" x14ac:dyDescent="0.25">
      <c r="A468" s="3">
        <v>2022</v>
      </c>
      <c r="B468" s="11">
        <f t="shared" ref="B468" si="85">B439+1</f>
        <v>17</v>
      </c>
      <c r="C468" s="11" t="str">
        <f>VLOOKUP($B468,'FIXTURES INPUT'!$A$4:$H$41,2,FALSE)</f>
        <v>WK17</v>
      </c>
      <c r="D468" s="11" t="str">
        <f>VLOOKUP($B468,'FIXTURES INPUT'!$A$4:$H$41,3,FALSE)</f>
        <v>Sat</v>
      </c>
      <c r="E468" s="12">
        <f>VLOOKUP($B468,'FIXTURES INPUT'!$A$4:$H$41,4,FALSE)</f>
        <v>45136</v>
      </c>
      <c r="F468" s="3" t="str">
        <f>VLOOKUP($B468,'FIXTURES INPUT'!$A$4:$H$41,6,FALSE)</f>
        <v>R Wade XI</v>
      </c>
      <c r="G468" s="11" t="str">
        <f>VLOOKUP($B468,'FIXTURES INPUT'!$A$4:$H$41,7,FALSE)</f>
        <v>Home</v>
      </c>
      <c r="H468" s="11" t="str">
        <f>VLOOKUP($B468,'FIXTURES INPUT'!$A$4:$H$41,8,FALSE)</f>
        <v>Standard</v>
      </c>
      <c r="I468" s="11">
        <v>1</v>
      </c>
      <c r="J468" s="3" t="str">
        <f>VLOOKUP($I468,LISTS!$A$2:$B$39,2,FALSE)</f>
        <v>Logan</v>
      </c>
      <c r="K468" s="31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X468" s="11">
        <f>(IF($K468="No",0,VLOOKUP(X$3,LISTS!$M$2:$N$21,2,FALSE)*L468))*VLOOKUP($H468,LISTS!$G$2:$H$10,2,FALSE)</f>
        <v>0</v>
      </c>
      <c r="Y468" s="11">
        <f>(IF($K468="No",0,VLOOKUP(Y$3,LISTS!$M$2:$N$21,2,FALSE)*M468))*VLOOKUP($H468,LISTS!$G$2:$H$10,2,FALSE)</f>
        <v>0</v>
      </c>
      <c r="Z468" s="11">
        <f>(IF($K468="No",0,VLOOKUP(Z$3,LISTS!$M$2:$N$21,2,FALSE)*N468))*VLOOKUP($H468,LISTS!$G$2:$H$10,2,FALSE)</f>
        <v>0</v>
      </c>
      <c r="AA468" s="11">
        <f>(IF($K468="No",0,VLOOKUP(AA$3,LISTS!$M$2:$N$21,2,FALSE)*O468))*VLOOKUP($H468,LISTS!$G$2:$H$10,2,FALSE)</f>
        <v>0</v>
      </c>
      <c r="AB468" s="11">
        <f>(IF($K468="No",0,VLOOKUP(AB$3,LISTS!$M$2:$N$21,2,FALSE)*P468))*VLOOKUP($H468,LISTS!$G$2:$H$10,2,FALSE)</f>
        <v>0</v>
      </c>
      <c r="AC468" s="11">
        <f>(IF($K468="No",0,VLOOKUP(AC$3,LISTS!$M$2:$N$21,2,FALSE)*IF(Q468="YES",1,0)))*VLOOKUP($H468,LISTS!$G$2:$H$10,2,FALSE)</f>
        <v>0</v>
      </c>
      <c r="AD468" s="11">
        <f>(IF($K468="No",0,VLOOKUP(AD$3,LISTS!$M$2:$N$21,2,FALSE)*IF(R468="YES",1,0)))*VLOOKUP($H468,LISTS!$G$2:$H$10,2,FALSE)</f>
        <v>0</v>
      </c>
      <c r="AE468" s="11">
        <f>(IF($K468="No",0,VLOOKUP(AE$3,LISTS!$M$2:$N$21,2,FALSE)*IF(S468="YES",1,0)))*VLOOKUP($H468,LISTS!$G$2:$H$10,2,FALSE)</f>
        <v>0</v>
      </c>
      <c r="AF468" s="11">
        <f>(IF($K468="No",0,VLOOKUP(AF$3,LISTS!$M$2:$N$21,2,FALSE)*IF(T468="YES",1,0)))*VLOOKUP($H468,LISTS!$G$2:$H$10,2,FALSE)</f>
        <v>0</v>
      </c>
      <c r="AG468" s="11">
        <f>(IF($K468="No",0,VLOOKUP(AG$3,LISTS!$M$2:$N$21,2,FALSE)*IF(U468="YES",1,0)))*VLOOKUP($H468,LISTS!$G$2:$H$10,2,FALSE)</f>
        <v>0</v>
      </c>
      <c r="AH468" s="11">
        <f>(IF($K468="No",0,VLOOKUP(AH$3,LISTS!$M$2:$N$21,2,FALSE)*IF(V468="YES",1,0)))*VLOOKUP($H468,LISTS!$G$2:$H$10,2,FALSE)</f>
        <v>0</v>
      </c>
      <c r="AI468" s="28">
        <f t="shared" si="83"/>
        <v>0</v>
      </c>
    </row>
    <row r="469" spans="1:35" x14ac:dyDescent="0.25">
      <c r="A469" s="3">
        <f t="shared" ref="A469" si="86">$A$4</f>
        <v>2023</v>
      </c>
      <c r="B469" s="11">
        <f t="shared" ref="B469" si="87">B468</f>
        <v>17</v>
      </c>
      <c r="C469" s="11" t="str">
        <f>VLOOKUP($B469,'FIXTURES INPUT'!$A$4:$H$41,2,FALSE)</f>
        <v>WK17</v>
      </c>
      <c r="D469" s="13" t="str">
        <f>VLOOKUP($B469,'FIXTURES INPUT'!$A$4:$H$41,3,FALSE)</f>
        <v>Sat</v>
      </c>
      <c r="E469" s="14">
        <f>VLOOKUP($B469,'FIXTURES INPUT'!$A$4:$H$41,4,FALSE)</f>
        <v>45136</v>
      </c>
      <c r="F469" s="4" t="str">
        <f>VLOOKUP($B469,'FIXTURES INPUT'!$A$4:$H$41,6,FALSE)</f>
        <v>R Wade XI</v>
      </c>
      <c r="G469" s="13" t="str">
        <f>VLOOKUP($B469,'FIXTURES INPUT'!$A$4:$H$41,7,FALSE)</f>
        <v>Home</v>
      </c>
      <c r="H469" s="13" t="str">
        <f>VLOOKUP($B469,'FIXTURES INPUT'!$A$4:$H$41,8,FALSE)</f>
        <v>Standard</v>
      </c>
      <c r="I469" s="13">
        <v>2</v>
      </c>
      <c r="J469" s="4" t="str">
        <f>VLOOKUP($I469,LISTS!$A$2:$B$39,2,FALSE)</f>
        <v>Tris</v>
      </c>
      <c r="K469" s="32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X469" s="13">
        <f>(IF($K469="No",0,VLOOKUP(X$3,LISTS!$M$2:$N$21,2,FALSE)*L469))*VLOOKUP($H469,LISTS!$G$2:$H$10,2,FALSE)</f>
        <v>0</v>
      </c>
      <c r="Y469" s="13">
        <f>(IF($K469="No",0,VLOOKUP(Y$3,LISTS!$M$2:$N$21,2,FALSE)*M469))*VLOOKUP($H469,LISTS!$G$2:$H$10,2,FALSE)</f>
        <v>0</v>
      </c>
      <c r="Z469" s="13">
        <f>(IF($K469="No",0,VLOOKUP(Z$3,LISTS!$M$2:$N$21,2,FALSE)*N469))*VLOOKUP($H469,LISTS!$G$2:$H$10,2,FALSE)</f>
        <v>0</v>
      </c>
      <c r="AA469" s="13">
        <f>(IF($K469="No",0,VLOOKUP(AA$3,LISTS!$M$2:$N$21,2,FALSE)*O469))*VLOOKUP($H469,LISTS!$G$2:$H$10,2,FALSE)</f>
        <v>0</v>
      </c>
      <c r="AB469" s="13">
        <f>(IF($K469="No",0,VLOOKUP(AB$3,LISTS!$M$2:$N$21,2,FALSE)*P469))*VLOOKUP($H469,LISTS!$G$2:$H$10,2,FALSE)</f>
        <v>0</v>
      </c>
      <c r="AC469" s="13">
        <f>(IF($K469="No",0,VLOOKUP(AC$3,LISTS!$M$2:$N$21,2,FALSE)*IF(Q469="YES",1,0)))*VLOOKUP($H469,LISTS!$G$2:$H$10,2,FALSE)</f>
        <v>0</v>
      </c>
      <c r="AD469" s="13">
        <f>(IF($K469="No",0,VLOOKUP(AD$3,LISTS!$M$2:$N$21,2,FALSE)*IF(R469="YES",1,0)))*VLOOKUP($H469,LISTS!$G$2:$H$10,2,FALSE)</f>
        <v>0</v>
      </c>
      <c r="AE469" s="13">
        <f>(IF($K469="No",0,VLOOKUP(AE$3,LISTS!$M$2:$N$21,2,FALSE)*IF(S469="YES",1,0)))*VLOOKUP($H469,LISTS!$G$2:$H$10,2,FALSE)</f>
        <v>0</v>
      </c>
      <c r="AF469" s="13">
        <f>(IF($K469="No",0,VLOOKUP(AF$3,LISTS!$M$2:$N$21,2,FALSE)*IF(T469="YES",1,0)))*VLOOKUP($H469,LISTS!$G$2:$H$10,2,FALSE)</f>
        <v>0</v>
      </c>
      <c r="AG469" s="13">
        <f>(IF($K469="No",0,VLOOKUP(AG$3,LISTS!$M$2:$N$21,2,FALSE)*IF(U469="YES",1,0)))*VLOOKUP($H469,LISTS!$G$2:$H$10,2,FALSE)</f>
        <v>0</v>
      </c>
      <c r="AH469" s="13">
        <f>(IF($K469="No",0,VLOOKUP(AH$3,LISTS!$M$2:$N$21,2,FALSE)*IF(V469="YES",1,0)))*VLOOKUP($H469,LISTS!$G$2:$H$10,2,FALSE)</f>
        <v>0</v>
      </c>
      <c r="AI469" s="29">
        <f t="shared" si="83"/>
        <v>0</v>
      </c>
    </row>
    <row r="470" spans="1:35" x14ac:dyDescent="0.25">
      <c r="A470" s="3">
        <f t="shared" si="80"/>
        <v>2023</v>
      </c>
      <c r="B470" s="11">
        <f t="shared" si="81"/>
        <v>17</v>
      </c>
      <c r="C470" s="11" t="str">
        <f>VLOOKUP($B470,'FIXTURES INPUT'!$A$4:$H$41,2,FALSE)</f>
        <v>WK17</v>
      </c>
      <c r="D470" s="13" t="str">
        <f>VLOOKUP($B470,'FIXTURES INPUT'!$A$4:$H$41,3,FALSE)</f>
        <v>Sat</v>
      </c>
      <c r="E470" s="14">
        <f>VLOOKUP($B470,'FIXTURES INPUT'!$A$4:$H$41,4,FALSE)</f>
        <v>45136</v>
      </c>
      <c r="F470" s="4" t="str">
        <f>VLOOKUP($B470,'FIXTURES INPUT'!$A$4:$H$41,6,FALSE)</f>
        <v>R Wade XI</v>
      </c>
      <c r="G470" s="13" t="str">
        <f>VLOOKUP($B470,'FIXTURES INPUT'!$A$4:$H$41,7,FALSE)</f>
        <v>Home</v>
      </c>
      <c r="H470" s="13" t="str">
        <f>VLOOKUP($B470,'FIXTURES INPUT'!$A$4:$H$41,8,FALSE)</f>
        <v>Standard</v>
      </c>
      <c r="I470" s="13">
        <v>3</v>
      </c>
      <c r="J470" s="4" t="str">
        <f>VLOOKUP($I470,LISTS!$A$2:$B$39,2,FALSE)</f>
        <v>Jepson</v>
      </c>
      <c r="K470" s="32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X470" s="13">
        <f>(IF($K470="No",0,VLOOKUP(X$3,LISTS!$M$2:$N$21,2,FALSE)*L470))*VLOOKUP($H470,LISTS!$G$2:$H$10,2,FALSE)</f>
        <v>0</v>
      </c>
      <c r="Y470" s="13">
        <f>(IF($K470="No",0,VLOOKUP(Y$3,LISTS!$M$2:$N$21,2,FALSE)*M470))*VLOOKUP($H470,LISTS!$G$2:$H$10,2,FALSE)</f>
        <v>0</v>
      </c>
      <c r="Z470" s="13">
        <f>(IF($K470="No",0,VLOOKUP(Z$3,LISTS!$M$2:$N$21,2,FALSE)*N470))*VLOOKUP($H470,LISTS!$G$2:$H$10,2,FALSE)</f>
        <v>0</v>
      </c>
      <c r="AA470" s="13">
        <f>(IF($K470="No",0,VLOOKUP(AA$3,LISTS!$M$2:$N$21,2,FALSE)*O470))*VLOOKUP($H470,LISTS!$G$2:$H$10,2,FALSE)</f>
        <v>0</v>
      </c>
      <c r="AB470" s="13">
        <f>(IF($K470="No",0,VLOOKUP(AB$3,LISTS!$M$2:$N$21,2,FALSE)*P470))*VLOOKUP($H470,LISTS!$G$2:$H$10,2,FALSE)</f>
        <v>0</v>
      </c>
      <c r="AC470" s="13">
        <f>(IF($K470="No",0,VLOOKUP(AC$3,LISTS!$M$2:$N$21,2,FALSE)*IF(Q470="YES",1,0)))*VLOOKUP($H470,LISTS!$G$2:$H$10,2,FALSE)</f>
        <v>0</v>
      </c>
      <c r="AD470" s="13">
        <f>(IF($K470="No",0,VLOOKUP(AD$3,LISTS!$M$2:$N$21,2,FALSE)*IF(R470="YES",1,0)))*VLOOKUP($H470,LISTS!$G$2:$H$10,2,FALSE)</f>
        <v>0</v>
      </c>
      <c r="AE470" s="13">
        <f>(IF($K470="No",0,VLOOKUP(AE$3,LISTS!$M$2:$N$21,2,FALSE)*IF(S470="YES",1,0)))*VLOOKUP($H470,LISTS!$G$2:$H$10,2,FALSE)</f>
        <v>0</v>
      </c>
      <c r="AF470" s="13">
        <f>(IF($K470="No",0,VLOOKUP(AF$3,LISTS!$M$2:$N$21,2,FALSE)*IF(T470="YES",1,0)))*VLOOKUP($H470,LISTS!$G$2:$H$10,2,FALSE)</f>
        <v>0</v>
      </c>
      <c r="AG470" s="13">
        <f>(IF($K470="No",0,VLOOKUP(AG$3,LISTS!$M$2:$N$21,2,FALSE)*IF(U470="YES",1,0)))*VLOOKUP($H470,LISTS!$G$2:$H$10,2,FALSE)</f>
        <v>0</v>
      </c>
      <c r="AH470" s="13">
        <f>(IF($K470="No",0,VLOOKUP(AH$3,LISTS!$M$2:$N$21,2,FALSE)*IF(V470="YES",1,0)))*VLOOKUP($H470,LISTS!$G$2:$H$10,2,FALSE)</f>
        <v>0</v>
      </c>
      <c r="AI470" s="29">
        <f t="shared" si="83"/>
        <v>0</v>
      </c>
    </row>
    <row r="471" spans="1:35" x14ac:dyDescent="0.25">
      <c r="A471" s="3">
        <f t="shared" si="80"/>
        <v>2023</v>
      </c>
      <c r="B471" s="11">
        <f t="shared" si="81"/>
        <v>17</v>
      </c>
      <c r="C471" s="11" t="str">
        <f>VLOOKUP($B471,'FIXTURES INPUT'!$A$4:$H$41,2,FALSE)</f>
        <v>WK17</v>
      </c>
      <c r="D471" s="13" t="str">
        <f>VLOOKUP($B471,'FIXTURES INPUT'!$A$4:$H$41,3,FALSE)</f>
        <v>Sat</v>
      </c>
      <c r="E471" s="14">
        <f>VLOOKUP($B471,'FIXTURES INPUT'!$A$4:$H$41,4,FALSE)</f>
        <v>45136</v>
      </c>
      <c r="F471" s="4" t="str">
        <f>VLOOKUP($B471,'FIXTURES INPUT'!$A$4:$H$41,6,FALSE)</f>
        <v>R Wade XI</v>
      </c>
      <c r="G471" s="13" t="str">
        <f>VLOOKUP($B471,'FIXTURES INPUT'!$A$4:$H$41,7,FALSE)</f>
        <v>Home</v>
      </c>
      <c r="H471" s="13" t="str">
        <f>VLOOKUP($B471,'FIXTURES INPUT'!$A$4:$H$41,8,FALSE)</f>
        <v>Standard</v>
      </c>
      <c r="I471" s="13">
        <v>4</v>
      </c>
      <c r="J471" s="4" t="str">
        <f>VLOOKUP($I471,LISTS!$A$2:$B$39,2,FALSE)</f>
        <v>Wellsy</v>
      </c>
      <c r="K471" s="32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X471" s="13">
        <f>(IF($K471="No",0,VLOOKUP(X$3,LISTS!$M$2:$N$21,2,FALSE)*L471))*VLOOKUP($H471,LISTS!$G$2:$H$10,2,FALSE)</f>
        <v>0</v>
      </c>
      <c r="Y471" s="13">
        <f>(IF($K471="No",0,VLOOKUP(Y$3,LISTS!$M$2:$N$21,2,FALSE)*M471))*VLOOKUP($H471,LISTS!$G$2:$H$10,2,FALSE)</f>
        <v>0</v>
      </c>
      <c r="Z471" s="13">
        <f>(IF($K471="No",0,VLOOKUP(Z$3,LISTS!$M$2:$N$21,2,FALSE)*N471))*VLOOKUP($H471,LISTS!$G$2:$H$10,2,FALSE)</f>
        <v>0</v>
      </c>
      <c r="AA471" s="13">
        <f>(IF($K471="No",0,VLOOKUP(AA$3,LISTS!$M$2:$N$21,2,FALSE)*O471))*VLOOKUP($H471,LISTS!$G$2:$H$10,2,FALSE)</f>
        <v>0</v>
      </c>
      <c r="AB471" s="13">
        <f>(IF($K471="No",0,VLOOKUP(AB$3,LISTS!$M$2:$N$21,2,FALSE)*P471))*VLOOKUP($H471,LISTS!$G$2:$H$10,2,FALSE)</f>
        <v>0</v>
      </c>
      <c r="AC471" s="13">
        <f>(IF($K471="No",0,VLOOKUP(AC$3,LISTS!$M$2:$N$21,2,FALSE)*IF(Q471="YES",1,0)))*VLOOKUP($H471,LISTS!$G$2:$H$10,2,FALSE)</f>
        <v>0</v>
      </c>
      <c r="AD471" s="13">
        <f>(IF($K471="No",0,VLOOKUP(AD$3,LISTS!$M$2:$N$21,2,FALSE)*IF(R471="YES",1,0)))*VLOOKUP($H471,LISTS!$G$2:$H$10,2,FALSE)</f>
        <v>0</v>
      </c>
      <c r="AE471" s="13">
        <f>(IF($K471="No",0,VLOOKUP(AE$3,LISTS!$M$2:$N$21,2,FALSE)*IF(S471="YES",1,0)))*VLOOKUP($H471,LISTS!$G$2:$H$10,2,FALSE)</f>
        <v>0</v>
      </c>
      <c r="AF471" s="13">
        <f>(IF($K471="No",0,VLOOKUP(AF$3,LISTS!$M$2:$N$21,2,FALSE)*IF(T471="YES",1,0)))*VLOOKUP($H471,LISTS!$G$2:$H$10,2,FALSE)</f>
        <v>0</v>
      </c>
      <c r="AG471" s="13">
        <f>(IF($K471="No",0,VLOOKUP(AG$3,LISTS!$M$2:$N$21,2,FALSE)*IF(U471="YES",1,0)))*VLOOKUP($H471,LISTS!$G$2:$H$10,2,FALSE)</f>
        <v>0</v>
      </c>
      <c r="AH471" s="13">
        <f>(IF($K471="No",0,VLOOKUP(AH$3,LISTS!$M$2:$N$21,2,FALSE)*IF(V471="YES",1,0)))*VLOOKUP($H471,LISTS!$G$2:$H$10,2,FALSE)</f>
        <v>0</v>
      </c>
      <c r="AI471" s="29">
        <f t="shared" si="83"/>
        <v>0</v>
      </c>
    </row>
    <row r="472" spans="1:35" x14ac:dyDescent="0.25">
      <c r="A472" s="3">
        <f t="shared" si="80"/>
        <v>2023</v>
      </c>
      <c r="B472" s="11">
        <f t="shared" si="81"/>
        <v>17</v>
      </c>
      <c r="C472" s="11" t="str">
        <f>VLOOKUP($B472,'FIXTURES INPUT'!$A$4:$H$41,2,FALSE)</f>
        <v>WK17</v>
      </c>
      <c r="D472" s="13" t="str">
        <f>VLOOKUP($B472,'FIXTURES INPUT'!$A$4:$H$41,3,FALSE)</f>
        <v>Sat</v>
      </c>
      <c r="E472" s="14">
        <f>VLOOKUP($B472,'FIXTURES INPUT'!$A$4:$H$41,4,FALSE)</f>
        <v>45136</v>
      </c>
      <c r="F472" s="4" t="str">
        <f>VLOOKUP($B472,'FIXTURES INPUT'!$A$4:$H$41,6,FALSE)</f>
        <v>R Wade XI</v>
      </c>
      <c r="G472" s="13" t="str">
        <f>VLOOKUP($B472,'FIXTURES INPUT'!$A$4:$H$41,7,FALSE)</f>
        <v>Home</v>
      </c>
      <c r="H472" s="13" t="str">
        <f>VLOOKUP($B472,'FIXTURES INPUT'!$A$4:$H$41,8,FALSE)</f>
        <v>Standard</v>
      </c>
      <c r="I472" s="13">
        <v>5</v>
      </c>
      <c r="J472" s="4" t="str">
        <f>VLOOKUP($I472,LISTS!$A$2:$B$39,2,FALSE)</f>
        <v>Cal</v>
      </c>
      <c r="K472" s="32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X472" s="13">
        <f>(IF($K472="No",0,VLOOKUP(X$3,LISTS!$M$2:$N$21,2,FALSE)*L472))*VLOOKUP($H472,LISTS!$G$2:$H$10,2,FALSE)</f>
        <v>0</v>
      </c>
      <c r="Y472" s="13">
        <f>(IF($K472="No",0,VLOOKUP(Y$3,LISTS!$M$2:$N$21,2,FALSE)*M472))*VLOOKUP($H472,LISTS!$G$2:$H$10,2,FALSE)</f>
        <v>0</v>
      </c>
      <c r="Z472" s="13">
        <f>(IF($K472="No",0,VLOOKUP(Z$3,LISTS!$M$2:$N$21,2,FALSE)*N472))*VLOOKUP($H472,LISTS!$G$2:$H$10,2,FALSE)</f>
        <v>0</v>
      </c>
      <c r="AA472" s="13">
        <f>(IF($K472="No",0,VLOOKUP(AA$3,LISTS!$M$2:$N$21,2,FALSE)*O472))*VLOOKUP($H472,LISTS!$G$2:$H$10,2,FALSE)</f>
        <v>0</v>
      </c>
      <c r="AB472" s="13">
        <f>(IF($K472="No",0,VLOOKUP(AB$3,LISTS!$M$2:$N$21,2,FALSE)*P472))*VLOOKUP($H472,LISTS!$G$2:$H$10,2,FALSE)</f>
        <v>0</v>
      </c>
      <c r="AC472" s="13">
        <f>(IF($K472="No",0,VLOOKUP(AC$3,LISTS!$M$2:$N$21,2,FALSE)*IF(Q472="YES",1,0)))*VLOOKUP($H472,LISTS!$G$2:$H$10,2,FALSE)</f>
        <v>0</v>
      </c>
      <c r="AD472" s="13">
        <f>(IF($K472="No",0,VLOOKUP(AD$3,LISTS!$M$2:$N$21,2,FALSE)*IF(R472="YES",1,0)))*VLOOKUP($H472,LISTS!$G$2:$H$10,2,FALSE)</f>
        <v>0</v>
      </c>
      <c r="AE472" s="13">
        <f>(IF($K472="No",0,VLOOKUP(AE$3,LISTS!$M$2:$N$21,2,FALSE)*IF(S472="YES",1,0)))*VLOOKUP($H472,LISTS!$G$2:$H$10,2,FALSE)</f>
        <v>0</v>
      </c>
      <c r="AF472" s="13">
        <f>(IF($K472="No",0,VLOOKUP(AF$3,LISTS!$M$2:$N$21,2,FALSE)*IF(T472="YES",1,0)))*VLOOKUP($H472,LISTS!$G$2:$H$10,2,FALSE)</f>
        <v>0</v>
      </c>
      <c r="AG472" s="13">
        <f>(IF($K472="No",0,VLOOKUP(AG$3,LISTS!$M$2:$N$21,2,FALSE)*IF(U472="YES",1,0)))*VLOOKUP($H472,LISTS!$G$2:$H$10,2,FALSE)</f>
        <v>0</v>
      </c>
      <c r="AH472" s="13">
        <f>(IF($K472="No",0,VLOOKUP(AH$3,LISTS!$M$2:$N$21,2,FALSE)*IF(V472="YES",1,0)))*VLOOKUP($H472,LISTS!$G$2:$H$10,2,FALSE)</f>
        <v>0</v>
      </c>
      <c r="AI472" s="29">
        <f t="shared" si="83"/>
        <v>0</v>
      </c>
    </row>
    <row r="473" spans="1:35" x14ac:dyDescent="0.25">
      <c r="A473" s="3">
        <f t="shared" si="80"/>
        <v>2023</v>
      </c>
      <c r="B473" s="11">
        <f t="shared" si="81"/>
        <v>17</v>
      </c>
      <c r="C473" s="11" t="str">
        <f>VLOOKUP($B473,'FIXTURES INPUT'!$A$4:$H$41,2,FALSE)</f>
        <v>WK17</v>
      </c>
      <c r="D473" s="13" t="str">
        <f>VLOOKUP($B473,'FIXTURES INPUT'!$A$4:$H$41,3,FALSE)</f>
        <v>Sat</v>
      </c>
      <c r="E473" s="14">
        <f>VLOOKUP($B473,'FIXTURES INPUT'!$A$4:$H$41,4,FALSE)</f>
        <v>45136</v>
      </c>
      <c r="F473" s="4" t="str">
        <f>VLOOKUP($B473,'FIXTURES INPUT'!$A$4:$H$41,6,FALSE)</f>
        <v>R Wade XI</v>
      </c>
      <c r="G473" s="13" t="str">
        <f>VLOOKUP($B473,'FIXTURES INPUT'!$A$4:$H$41,7,FALSE)</f>
        <v>Home</v>
      </c>
      <c r="H473" s="13" t="str">
        <f>VLOOKUP($B473,'FIXTURES INPUT'!$A$4:$H$41,8,FALSE)</f>
        <v>Standard</v>
      </c>
      <c r="I473" s="13">
        <v>6</v>
      </c>
      <c r="J473" s="4" t="str">
        <f>VLOOKUP($I473,LISTS!$A$2:$B$39,2,FALSE)</f>
        <v>Weavers</v>
      </c>
      <c r="K473" s="32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X473" s="13">
        <f>(IF($K473="No",0,VLOOKUP(X$3,LISTS!$M$2:$N$21,2,FALSE)*L473))*VLOOKUP($H473,LISTS!$G$2:$H$10,2,FALSE)</f>
        <v>0</v>
      </c>
      <c r="Y473" s="13">
        <f>(IF($K473="No",0,VLOOKUP(Y$3,LISTS!$M$2:$N$21,2,FALSE)*M473))*VLOOKUP($H473,LISTS!$G$2:$H$10,2,FALSE)</f>
        <v>0</v>
      </c>
      <c r="Z473" s="13">
        <f>(IF($K473="No",0,VLOOKUP(Z$3,LISTS!$M$2:$N$21,2,FALSE)*N473))*VLOOKUP($H473,LISTS!$G$2:$H$10,2,FALSE)</f>
        <v>0</v>
      </c>
      <c r="AA473" s="13">
        <f>(IF($K473="No",0,VLOOKUP(AA$3,LISTS!$M$2:$N$21,2,FALSE)*O473))*VLOOKUP($H473,LISTS!$G$2:$H$10,2,FALSE)</f>
        <v>0</v>
      </c>
      <c r="AB473" s="13">
        <f>(IF($K473="No",0,VLOOKUP(AB$3,LISTS!$M$2:$N$21,2,FALSE)*P473))*VLOOKUP($H473,LISTS!$G$2:$H$10,2,FALSE)</f>
        <v>0</v>
      </c>
      <c r="AC473" s="13">
        <f>(IF($K473="No",0,VLOOKUP(AC$3,LISTS!$M$2:$N$21,2,FALSE)*IF(Q473="YES",1,0)))*VLOOKUP($H473,LISTS!$G$2:$H$10,2,FALSE)</f>
        <v>0</v>
      </c>
      <c r="AD473" s="13">
        <f>(IF($K473="No",0,VLOOKUP(AD$3,LISTS!$M$2:$N$21,2,FALSE)*IF(R473="YES",1,0)))*VLOOKUP($H473,LISTS!$G$2:$H$10,2,FALSE)</f>
        <v>0</v>
      </c>
      <c r="AE473" s="13">
        <f>(IF($K473="No",0,VLOOKUP(AE$3,LISTS!$M$2:$N$21,2,FALSE)*IF(S473="YES",1,0)))*VLOOKUP($H473,LISTS!$G$2:$H$10,2,FALSE)</f>
        <v>0</v>
      </c>
      <c r="AF473" s="13">
        <f>(IF($K473="No",0,VLOOKUP(AF$3,LISTS!$M$2:$N$21,2,FALSE)*IF(T473="YES",1,0)))*VLOOKUP($H473,LISTS!$G$2:$H$10,2,FALSE)</f>
        <v>0</v>
      </c>
      <c r="AG473" s="13">
        <f>(IF($K473="No",0,VLOOKUP(AG$3,LISTS!$M$2:$N$21,2,FALSE)*IF(U473="YES",1,0)))*VLOOKUP($H473,LISTS!$G$2:$H$10,2,FALSE)</f>
        <v>0</v>
      </c>
      <c r="AH473" s="13">
        <f>(IF($K473="No",0,VLOOKUP(AH$3,LISTS!$M$2:$N$21,2,FALSE)*IF(V473="YES",1,0)))*VLOOKUP($H473,LISTS!$G$2:$H$10,2,FALSE)</f>
        <v>0</v>
      </c>
      <c r="AI473" s="29">
        <f t="shared" si="83"/>
        <v>0</v>
      </c>
    </row>
    <row r="474" spans="1:35" x14ac:dyDescent="0.25">
      <c r="A474" s="3">
        <f t="shared" si="80"/>
        <v>2023</v>
      </c>
      <c r="B474" s="11">
        <f t="shared" si="81"/>
        <v>17</v>
      </c>
      <c r="C474" s="11" t="str">
        <f>VLOOKUP($B474,'FIXTURES INPUT'!$A$4:$H$41,2,FALSE)</f>
        <v>WK17</v>
      </c>
      <c r="D474" s="13" t="str">
        <f>VLOOKUP($B474,'FIXTURES INPUT'!$A$4:$H$41,3,FALSE)</f>
        <v>Sat</v>
      </c>
      <c r="E474" s="14">
        <f>VLOOKUP($B474,'FIXTURES INPUT'!$A$4:$H$41,4,FALSE)</f>
        <v>45136</v>
      </c>
      <c r="F474" s="4" t="str">
        <f>VLOOKUP($B474,'FIXTURES INPUT'!$A$4:$H$41,6,FALSE)</f>
        <v>R Wade XI</v>
      </c>
      <c r="G474" s="13" t="str">
        <f>VLOOKUP($B474,'FIXTURES INPUT'!$A$4:$H$41,7,FALSE)</f>
        <v>Home</v>
      </c>
      <c r="H474" s="13" t="str">
        <f>VLOOKUP($B474,'FIXTURES INPUT'!$A$4:$H$41,8,FALSE)</f>
        <v>Standard</v>
      </c>
      <c r="I474" s="13">
        <v>7</v>
      </c>
      <c r="J474" s="4" t="str">
        <f>VLOOKUP($I474,LISTS!$A$2:$B$39,2,FALSE)</f>
        <v>Superted</v>
      </c>
      <c r="K474" s="32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X474" s="13">
        <f>(IF($K474="No",0,VLOOKUP(X$3,LISTS!$M$2:$N$21,2,FALSE)*L474))*VLOOKUP($H474,LISTS!$G$2:$H$10,2,FALSE)</f>
        <v>0</v>
      </c>
      <c r="Y474" s="13">
        <f>(IF($K474="No",0,VLOOKUP(Y$3,LISTS!$M$2:$N$21,2,FALSE)*M474))*VLOOKUP($H474,LISTS!$G$2:$H$10,2,FALSE)</f>
        <v>0</v>
      </c>
      <c r="Z474" s="13">
        <f>(IF($K474="No",0,VLOOKUP(Z$3,LISTS!$M$2:$N$21,2,FALSE)*N474))*VLOOKUP($H474,LISTS!$G$2:$H$10,2,FALSE)</f>
        <v>0</v>
      </c>
      <c r="AA474" s="13">
        <f>(IF($K474="No",0,VLOOKUP(AA$3,LISTS!$M$2:$N$21,2,FALSE)*O474))*VLOOKUP($H474,LISTS!$G$2:$H$10,2,FALSE)</f>
        <v>0</v>
      </c>
      <c r="AB474" s="13">
        <f>(IF($K474="No",0,VLOOKUP(AB$3,LISTS!$M$2:$N$21,2,FALSE)*P474))*VLOOKUP($H474,LISTS!$G$2:$H$10,2,FALSE)</f>
        <v>0</v>
      </c>
      <c r="AC474" s="13">
        <f>(IF($K474="No",0,VLOOKUP(AC$3,LISTS!$M$2:$N$21,2,FALSE)*IF(Q474="YES",1,0)))*VLOOKUP($H474,LISTS!$G$2:$H$10,2,FALSE)</f>
        <v>0</v>
      </c>
      <c r="AD474" s="13">
        <f>(IF($K474="No",0,VLOOKUP(AD$3,LISTS!$M$2:$N$21,2,FALSE)*IF(R474="YES",1,0)))*VLOOKUP($H474,LISTS!$G$2:$H$10,2,FALSE)</f>
        <v>0</v>
      </c>
      <c r="AE474" s="13">
        <f>(IF($K474="No",0,VLOOKUP(AE$3,LISTS!$M$2:$N$21,2,FALSE)*IF(S474="YES",1,0)))*VLOOKUP($H474,LISTS!$G$2:$H$10,2,FALSE)</f>
        <v>0</v>
      </c>
      <c r="AF474" s="13">
        <f>(IF($K474="No",0,VLOOKUP(AF$3,LISTS!$M$2:$N$21,2,FALSE)*IF(T474="YES",1,0)))*VLOOKUP($H474,LISTS!$G$2:$H$10,2,FALSE)</f>
        <v>0</v>
      </c>
      <c r="AG474" s="13">
        <f>(IF($K474="No",0,VLOOKUP(AG$3,LISTS!$M$2:$N$21,2,FALSE)*IF(U474="YES",1,0)))*VLOOKUP($H474,LISTS!$G$2:$H$10,2,FALSE)</f>
        <v>0</v>
      </c>
      <c r="AH474" s="13">
        <f>(IF($K474="No",0,VLOOKUP(AH$3,LISTS!$M$2:$N$21,2,FALSE)*IF(V474="YES",1,0)))*VLOOKUP($H474,LISTS!$G$2:$H$10,2,FALSE)</f>
        <v>0</v>
      </c>
      <c r="AI474" s="29">
        <f t="shared" si="83"/>
        <v>0</v>
      </c>
    </row>
    <row r="475" spans="1:35" x14ac:dyDescent="0.25">
      <c r="A475" s="3">
        <f t="shared" si="80"/>
        <v>2023</v>
      </c>
      <c r="B475" s="11">
        <f t="shared" si="81"/>
        <v>17</v>
      </c>
      <c r="C475" s="11" t="str">
        <f>VLOOKUP($B475,'FIXTURES INPUT'!$A$4:$H$41,2,FALSE)</f>
        <v>WK17</v>
      </c>
      <c r="D475" s="13" t="str">
        <f>VLOOKUP($B475,'FIXTURES INPUT'!$A$4:$H$41,3,FALSE)</f>
        <v>Sat</v>
      </c>
      <c r="E475" s="14">
        <f>VLOOKUP($B475,'FIXTURES INPUT'!$A$4:$H$41,4,FALSE)</f>
        <v>45136</v>
      </c>
      <c r="F475" s="4" t="str">
        <f>VLOOKUP($B475,'FIXTURES INPUT'!$A$4:$H$41,6,FALSE)</f>
        <v>R Wade XI</v>
      </c>
      <c r="G475" s="13" t="str">
        <f>VLOOKUP($B475,'FIXTURES INPUT'!$A$4:$H$41,7,FALSE)</f>
        <v>Home</v>
      </c>
      <c r="H475" s="13" t="str">
        <f>VLOOKUP($B475,'FIXTURES INPUT'!$A$4:$H$41,8,FALSE)</f>
        <v>Standard</v>
      </c>
      <c r="I475" s="13">
        <f t="shared" ref="I475" si="88">I474+1</f>
        <v>8</v>
      </c>
      <c r="J475" s="4" t="str">
        <f>VLOOKUP($I475,LISTS!$A$2:$B$39,2,FALSE)</f>
        <v>Little</v>
      </c>
      <c r="K475" s="32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X475" s="13">
        <f>(IF($K475="No",0,VLOOKUP(X$3,LISTS!$M$2:$N$21,2,FALSE)*L475))*VLOOKUP($H475,LISTS!$G$2:$H$10,2,FALSE)</f>
        <v>0</v>
      </c>
      <c r="Y475" s="13">
        <f>(IF($K475="No",0,VLOOKUP(Y$3,LISTS!$M$2:$N$21,2,FALSE)*M475))*VLOOKUP($H475,LISTS!$G$2:$H$10,2,FALSE)</f>
        <v>0</v>
      </c>
      <c r="Z475" s="13">
        <f>(IF($K475="No",0,VLOOKUP(Z$3,LISTS!$M$2:$N$21,2,FALSE)*N475))*VLOOKUP($H475,LISTS!$G$2:$H$10,2,FALSE)</f>
        <v>0</v>
      </c>
      <c r="AA475" s="13">
        <f>(IF($K475="No",0,VLOOKUP(AA$3,LISTS!$M$2:$N$21,2,FALSE)*O475))*VLOOKUP($H475,LISTS!$G$2:$H$10,2,FALSE)</f>
        <v>0</v>
      </c>
      <c r="AB475" s="13">
        <f>(IF($K475="No",0,VLOOKUP(AB$3,LISTS!$M$2:$N$21,2,FALSE)*P475))*VLOOKUP($H475,LISTS!$G$2:$H$10,2,FALSE)</f>
        <v>0</v>
      </c>
      <c r="AC475" s="13">
        <f>(IF($K475="No",0,VLOOKUP(AC$3,LISTS!$M$2:$N$21,2,FALSE)*IF(Q475="YES",1,0)))*VLOOKUP($H475,LISTS!$G$2:$H$10,2,FALSE)</f>
        <v>0</v>
      </c>
      <c r="AD475" s="13">
        <f>(IF($K475="No",0,VLOOKUP(AD$3,LISTS!$M$2:$N$21,2,FALSE)*IF(R475="YES",1,0)))*VLOOKUP($H475,LISTS!$G$2:$H$10,2,FALSE)</f>
        <v>0</v>
      </c>
      <c r="AE475" s="13">
        <f>(IF($K475="No",0,VLOOKUP(AE$3,LISTS!$M$2:$N$21,2,FALSE)*IF(S475="YES",1,0)))*VLOOKUP($H475,LISTS!$G$2:$H$10,2,FALSE)</f>
        <v>0</v>
      </c>
      <c r="AF475" s="13">
        <f>(IF($K475="No",0,VLOOKUP(AF$3,LISTS!$M$2:$N$21,2,FALSE)*IF(T475="YES",1,0)))*VLOOKUP($H475,LISTS!$G$2:$H$10,2,FALSE)</f>
        <v>0</v>
      </c>
      <c r="AG475" s="13">
        <f>(IF($K475="No",0,VLOOKUP(AG$3,LISTS!$M$2:$N$21,2,FALSE)*IF(U475="YES",1,0)))*VLOOKUP($H475,LISTS!$G$2:$H$10,2,FALSE)</f>
        <v>0</v>
      </c>
      <c r="AH475" s="13">
        <f>(IF($K475="No",0,VLOOKUP(AH$3,LISTS!$M$2:$N$21,2,FALSE)*IF(V475="YES",1,0)))*VLOOKUP($H475,LISTS!$G$2:$H$10,2,FALSE)</f>
        <v>0</v>
      </c>
      <c r="AI475" s="29">
        <f t="shared" si="83"/>
        <v>0</v>
      </c>
    </row>
    <row r="476" spans="1:35" x14ac:dyDescent="0.25">
      <c r="A476" s="3">
        <f t="shared" si="80"/>
        <v>2023</v>
      </c>
      <c r="B476" s="11">
        <f t="shared" si="81"/>
        <v>17</v>
      </c>
      <c r="C476" s="11" t="str">
        <f>VLOOKUP($B476,'FIXTURES INPUT'!$A$4:$H$41,2,FALSE)</f>
        <v>WK17</v>
      </c>
      <c r="D476" s="13" t="str">
        <f>VLOOKUP($B476,'FIXTURES INPUT'!$A$4:$H$41,3,FALSE)</f>
        <v>Sat</v>
      </c>
      <c r="E476" s="14">
        <f>VLOOKUP($B476,'FIXTURES INPUT'!$A$4:$H$41,4,FALSE)</f>
        <v>45136</v>
      </c>
      <c r="F476" s="4" t="str">
        <f>VLOOKUP($B476,'FIXTURES INPUT'!$A$4:$H$41,6,FALSE)</f>
        <v>R Wade XI</v>
      </c>
      <c r="G476" s="13" t="str">
        <f>VLOOKUP($B476,'FIXTURES INPUT'!$A$4:$H$41,7,FALSE)</f>
        <v>Home</v>
      </c>
      <c r="H476" s="13" t="str">
        <f>VLOOKUP($B476,'FIXTURES INPUT'!$A$4:$H$41,8,FALSE)</f>
        <v>Standard</v>
      </c>
      <c r="I476" s="13">
        <f t="shared" si="84"/>
        <v>9</v>
      </c>
      <c r="J476" s="4" t="str">
        <f>VLOOKUP($I476,LISTS!$A$2:$B$39,2,FALSE)</f>
        <v>Dan Common</v>
      </c>
      <c r="K476" s="32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X476" s="13">
        <f>(IF($K476="No",0,VLOOKUP(X$3,LISTS!$M$2:$N$21,2,FALSE)*L476))*VLOOKUP($H476,LISTS!$G$2:$H$10,2,FALSE)</f>
        <v>0</v>
      </c>
      <c r="Y476" s="13">
        <f>(IF($K476="No",0,VLOOKUP(Y$3,LISTS!$M$2:$N$21,2,FALSE)*M476))*VLOOKUP($H476,LISTS!$G$2:$H$10,2,FALSE)</f>
        <v>0</v>
      </c>
      <c r="Z476" s="13">
        <f>(IF($K476="No",0,VLOOKUP(Z$3,LISTS!$M$2:$N$21,2,FALSE)*N476))*VLOOKUP($H476,LISTS!$G$2:$H$10,2,FALSE)</f>
        <v>0</v>
      </c>
      <c r="AA476" s="13">
        <f>(IF($K476="No",0,VLOOKUP(AA$3,LISTS!$M$2:$N$21,2,FALSE)*O476))*VLOOKUP($H476,LISTS!$G$2:$H$10,2,FALSE)</f>
        <v>0</v>
      </c>
      <c r="AB476" s="13">
        <f>(IF($K476="No",0,VLOOKUP(AB$3,LISTS!$M$2:$N$21,2,FALSE)*P476))*VLOOKUP($H476,LISTS!$G$2:$H$10,2,FALSE)</f>
        <v>0</v>
      </c>
      <c r="AC476" s="13">
        <f>(IF($K476="No",0,VLOOKUP(AC$3,LISTS!$M$2:$N$21,2,FALSE)*IF(Q476="YES",1,0)))*VLOOKUP($H476,LISTS!$G$2:$H$10,2,FALSE)</f>
        <v>0</v>
      </c>
      <c r="AD476" s="13">
        <f>(IF($K476="No",0,VLOOKUP(AD$3,LISTS!$M$2:$N$21,2,FALSE)*IF(R476="YES",1,0)))*VLOOKUP($H476,LISTS!$G$2:$H$10,2,FALSE)</f>
        <v>0</v>
      </c>
      <c r="AE476" s="13">
        <f>(IF($K476="No",0,VLOOKUP(AE$3,LISTS!$M$2:$N$21,2,FALSE)*IF(S476="YES",1,0)))*VLOOKUP($H476,LISTS!$G$2:$H$10,2,FALSE)</f>
        <v>0</v>
      </c>
      <c r="AF476" s="13">
        <f>(IF($K476="No",0,VLOOKUP(AF$3,LISTS!$M$2:$N$21,2,FALSE)*IF(T476="YES",1,0)))*VLOOKUP($H476,LISTS!$G$2:$H$10,2,FALSE)</f>
        <v>0</v>
      </c>
      <c r="AG476" s="13">
        <f>(IF($K476="No",0,VLOOKUP(AG$3,LISTS!$M$2:$N$21,2,FALSE)*IF(U476="YES",1,0)))*VLOOKUP($H476,LISTS!$G$2:$H$10,2,FALSE)</f>
        <v>0</v>
      </c>
      <c r="AH476" s="13">
        <f>(IF($K476="No",0,VLOOKUP(AH$3,LISTS!$M$2:$N$21,2,FALSE)*IF(V476="YES",1,0)))*VLOOKUP($H476,LISTS!$G$2:$H$10,2,FALSE)</f>
        <v>0</v>
      </c>
      <c r="AI476" s="29">
        <f t="shared" si="83"/>
        <v>0</v>
      </c>
    </row>
    <row r="477" spans="1:35" x14ac:dyDescent="0.25">
      <c r="A477" s="3">
        <f t="shared" si="80"/>
        <v>2023</v>
      </c>
      <c r="B477" s="11">
        <f t="shared" si="81"/>
        <v>17</v>
      </c>
      <c r="C477" s="11" t="str">
        <f>VLOOKUP($B477,'FIXTURES INPUT'!$A$4:$H$41,2,FALSE)</f>
        <v>WK17</v>
      </c>
      <c r="D477" s="13" t="str">
        <f>VLOOKUP($B477,'FIXTURES INPUT'!$A$4:$H$41,3,FALSE)</f>
        <v>Sat</v>
      </c>
      <c r="E477" s="14">
        <f>VLOOKUP($B477,'FIXTURES INPUT'!$A$4:$H$41,4,FALSE)</f>
        <v>45136</v>
      </c>
      <c r="F477" s="4" t="str">
        <f>VLOOKUP($B477,'FIXTURES INPUT'!$A$4:$H$41,6,FALSE)</f>
        <v>R Wade XI</v>
      </c>
      <c r="G477" s="13" t="str">
        <f>VLOOKUP($B477,'FIXTURES INPUT'!$A$4:$H$41,7,FALSE)</f>
        <v>Home</v>
      </c>
      <c r="H477" s="13" t="str">
        <f>VLOOKUP($B477,'FIXTURES INPUT'!$A$4:$H$41,8,FALSE)</f>
        <v>Standard</v>
      </c>
      <c r="I477" s="13">
        <f t="shared" si="84"/>
        <v>10</v>
      </c>
      <c r="J477" s="4" t="str">
        <f>VLOOKUP($I477,LISTS!$A$2:$B$39,2,FALSE)</f>
        <v>Chown</v>
      </c>
      <c r="K477" s="32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X477" s="13">
        <f>(IF($K477="No",0,VLOOKUP(X$3,LISTS!$M$2:$N$21,2,FALSE)*L477))*VLOOKUP($H477,LISTS!$G$2:$H$10,2,FALSE)</f>
        <v>0</v>
      </c>
      <c r="Y477" s="13">
        <f>(IF($K477="No",0,VLOOKUP(Y$3,LISTS!$M$2:$N$21,2,FALSE)*M477))*VLOOKUP($H477,LISTS!$G$2:$H$10,2,FALSE)</f>
        <v>0</v>
      </c>
      <c r="Z477" s="13">
        <f>(IF($K477="No",0,VLOOKUP(Z$3,LISTS!$M$2:$N$21,2,FALSE)*N477))*VLOOKUP($H477,LISTS!$G$2:$H$10,2,FALSE)</f>
        <v>0</v>
      </c>
      <c r="AA477" s="13">
        <f>(IF($K477="No",0,VLOOKUP(AA$3,LISTS!$M$2:$N$21,2,FALSE)*O477))*VLOOKUP($H477,LISTS!$G$2:$H$10,2,FALSE)</f>
        <v>0</v>
      </c>
      <c r="AB477" s="13">
        <f>(IF($K477="No",0,VLOOKUP(AB$3,LISTS!$M$2:$N$21,2,FALSE)*P477))*VLOOKUP($H477,LISTS!$G$2:$H$10,2,FALSE)</f>
        <v>0</v>
      </c>
      <c r="AC477" s="13">
        <f>(IF($K477="No",0,VLOOKUP(AC$3,LISTS!$M$2:$N$21,2,FALSE)*IF(Q477="YES",1,0)))*VLOOKUP($H477,LISTS!$G$2:$H$10,2,FALSE)</f>
        <v>0</v>
      </c>
      <c r="AD477" s="13">
        <f>(IF($K477="No",0,VLOOKUP(AD$3,LISTS!$M$2:$N$21,2,FALSE)*IF(R477="YES",1,0)))*VLOOKUP($H477,LISTS!$G$2:$H$10,2,FALSE)</f>
        <v>0</v>
      </c>
      <c r="AE477" s="13">
        <f>(IF($K477="No",0,VLOOKUP(AE$3,LISTS!$M$2:$N$21,2,FALSE)*IF(S477="YES",1,0)))*VLOOKUP($H477,LISTS!$G$2:$H$10,2,FALSE)</f>
        <v>0</v>
      </c>
      <c r="AF477" s="13">
        <f>(IF($K477="No",0,VLOOKUP(AF$3,LISTS!$M$2:$N$21,2,FALSE)*IF(T477="YES",1,0)))*VLOOKUP($H477,LISTS!$G$2:$H$10,2,FALSE)</f>
        <v>0</v>
      </c>
      <c r="AG477" s="13">
        <f>(IF($K477="No",0,VLOOKUP(AG$3,LISTS!$M$2:$N$21,2,FALSE)*IF(U477="YES",1,0)))*VLOOKUP($H477,LISTS!$G$2:$H$10,2,FALSE)</f>
        <v>0</v>
      </c>
      <c r="AH477" s="13">
        <f>(IF($K477="No",0,VLOOKUP(AH$3,LISTS!$M$2:$N$21,2,FALSE)*IF(V477="YES",1,0)))*VLOOKUP($H477,LISTS!$G$2:$H$10,2,FALSE)</f>
        <v>0</v>
      </c>
      <c r="AI477" s="29">
        <f t="shared" si="83"/>
        <v>0</v>
      </c>
    </row>
    <row r="478" spans="1:35" x14ac:dyDescent="0.25">
      <c r="A478" s="3">
        <f t="shared" si="80"/>
        <v>2023</v>
      </c>
      <c r="B478" s="11">
        <f t="shared" si="81"/>
        <v>17</v>
      </c>
      <c r="C478" s="11" t="str">
        <f>VLOOKUP($B478,'FIXTURES INPUT'!$A$4:$H$41,2,FALSE)</f>
        <v>WK17</v>
      </c>
      <c r="D478" s="13" t="str">
        <f>VLOOKUP($B478,'FIXTURES INPUT'!$A$4:$H$41,3,FALSE)</f>
        <v>Sat</v>
      </c>
      <c r="E478" s="14">
        <f>VLOOKUP($B478,'FIXTURES INPUT'!$A$4:$H$41,4,FALSE)</f>
        <v>45136</v>
      </c>
      <c r="F478" s="4" t="str">
        <f>VLOOKUP($B478,'FIXTURES INPUT'!$A$4:$H$41,6,FALSE)</f>
        <v>R Wade XI</v>
      </c>
      <c r="G478" s="13" t="str">
        <f>VLOOKUP($B478,'FIXTURES INPUT'!$A$4:$H$41,7,FALSE)</f>
        <v>Home</v>
      </c>
      <c r="H478" s="13" t="str">
        <f>VLOOKUP($B478,'FIXTURES INPUT'!$A$4:$H$41,8,FALSE)</f>
        <v>Standard</v>
      </c>
      <c r="I478" s="13">
        <f t="shared" si="84"/>
        <v>11</v>
      </c>
      <c r="J478" s="4" t="str">
        <f>VLOOKUP($I478,LISTS!$A$2:$B$39,2,FALSE)</f>
        <v>Minndo</v>
      </c>
      <c r="K478" s="32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X478" s="13">
        <f>(IF($K478="No",0,VLOOKUP(X$3,LISTS!$M$2:$N$21,2,FALSE)*L478))*VLOOKUP($H478,LISTS!$G$2:$H$10,2,FALSE)</f>
        <v>0</v>
      </c>
      <c r="Y478" s="13">
        <f>(IF($K478="No",0,VLOOKUP(Y$3,LISTS!$M$2:$N$21,2,FALSE)*M478))*VLOOKUP($H478,LISTS!$G$2:$H$10,2,FALSE)</f>
        <v>0</v>
      </c>
      <c r="Z478" s="13">
        <f>(IF($K478="No",0,VLOOKUP(Z$3,LISTS!$M$2:$N$21,2,FALSE)*N478))*VLOOKUP($H478,LISTS!$G$2:$H$10,2,FALSE)</f>
        <v>0</v>
      </c>
      <c r="AA478" s="13">
        <f>(IF($K478="No",0,VLOOKUP(AA$3,LISTS!$M$2:$N$21,2,FALSE)*O478))*VLOOKUP($H478,LISTS!$G$2:$H$10,2,FALSE)</f>
        <v>0</v>
      </c>
      <c r="AB478" s="13">
        <f>(IF($K478="No",0,VLOOKUP(AB$3,LISTS!$M$2:$N$21,2,FALSE)*P478))*VLOOKUP($H478,LISTS!$G$2:$H$10,2,FALSE)</f>
        <v>0</v>
      </c>
      <c r="AC478" s="13">
        <f>(IF($K478="No",0,VLOOKUP(AC$3,LISTS!$M$2:$N$21,2,FALSE)*IF(Q478="YES",1,0)))*VLOOKUP($H478,LISTS!$G$2:$H$10,2,FALSE)</f>
        <v>0</v>
      </c>
      <c r="AD478" s="13">
        <f>(IF($K478="No",0,VLOOKUP(AD$3,LISTS!$M$2:$N$21,2,FALSE)*IF(R478="YES",1,0)))*VLOOKUP($H478,LISTS!$G$2:$H$10,2,FALSE)</f>
        <v>0</v>
      </c>
      <c r="AE478" s="13">
        <f>(IF($K478="No",0,VLOOKUP(AE$3,LISTS!$M$2:$N$21,2,FALSE)*IF(S478="YES",1,0)))*VLOOKUP($H478,LISTS!$G$2:$H$10,2,FALSE)</f>
        <v>0</v>
      </c>
      <c r="AF478" s="13">
        <f>(IF($K478="No",0,VLOOKUP(AF$3,LISTS!$M$2:$N$21,2,FALSE)*IF(T478="YES",1,0)))*VLOOKUP($H478,LISTS!$G$2:$H$10,2,FALSE)</f>
        <v>0</v>
      </c>
      <c r="AG478" s="13">
        <f>(IF($K478="No",0,VLOOKUP(AG$3,LISTS!$M$2:$N$21,2,FALSE)*IF(U478="YES",1,0)))*VLOOKUP($H478,LISTS!$G$2:$H$10,2,FALSE)</f>
        <v>0</v>
      </c>
      <c r="AH478" s="13">
        <f>(IF($K478="No",0,VLOOKUP(AH$3,LISTS!$M$2:$N$21,2,FALSE)*IF(V478="YES",1,0)))*VLOOKUP($H478,LISTS!$G$2:$H$10,2,FALSE)</f>
        <v>0</v>
      </c>
      <c r="AI478" s="29">
        <f t="shared" si="83"/>
        <v>0</v>
      </c>
    </row>
    <row r="479" spans="1:35" x14ac:dyDescent="0.25">
      <c r="A479" s="3">
        <f t="shared" si="80"/>
        <v>2023</v>
      </c>
      <c r="B479" s="11">
        <f t="shared" si="81"/>
        <v>17</v>
      </c>
      <c r="C479" s="11" t="str">
        <f>VLOOKUP($B479,'FIXTURES INPUT'!$A$4:$H$41,2,FALSE)</f>
        <v>WK17</v>
      </c>
      <c r="D479" s="13" t="str">
        <f>VLOOKUP($B479,'FIXTURES INPUT'!$A$4:$H$41,3,FALSE)</f>
        <v>Sat</v>
      </c>
      <c r="E479" s="14">
        <f>VLOOKUP($B479,'FIXTURES INPUT'!$A$4:$H$41,4,FALSE)</f>
        <v>45136</v>
      </c>
      <c r="F479" s="4" t="str">
        <f>VLOOKUP($B479,'FIXTURES INPUT'!$A$4:$H$41,6,FALSE)</f>
        <v>R Wade XI</v>
      </c>
      <c r="G479" s="13" t="str">
        <f>VLOOKUP($B479,'FIXTURES INPUT'!$A$4:$H$41,7,FALSE)</f>
        <v>Home</v>
      </c>
      <c r="H479" s="13" t="str">
        <f>VLOOKUP($B479,'FIXTURES INPUT'!$A$4:$H$41,8,FALSE)</f>
        <v>Standard</v>
      </c>
      <c r="I479" s="13">
        <f t="shared" si="84"/>
        <v>12</v>
      </c>
      <c r="J479" s="4" t="str">
        <f>VLOOKUP($I479,LISTS!$A$2:$B$39,2,FALSE)</f>
        <v>Bevan Gordon</v>
      </c>
      <c r="K479" s="32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X479" s="13">
        <f>(IF($K479="No",0,VLOOKUP(X$3,LISTS!$M$2:$N$21,2,FALSE)*L479))*VLOOKUP($H479,LISTS!$G$2:$H$10,2,FALSE)</f>
        <v>0</v>
      </c>
      <c r="Y479" s="13">
        <f>(IF($K479="No",0,VLOOKUP(Y$3,LISTS!$M$2:$N$21,2,FALSE)*M479))*VLOOKUP($H479,LISTS!$G$2:$H$10,2,FALSE)</f>
        <v>0</v>
      </c>
      <c r="Z479" s="13">
        <f>(IF($K479="No",0,VLOOKUP(Z$3,LISTS!$M$2:$N$21,2,FALSE)*N479))*VLOOKUP($H479,LISTS!$G$2:$H$10,2,FALSE)</f>
        <v>0</v>
      </c>
      <c r="AA479" s="13">
        <f>(IF($K479="No",0,VLOOKUP(AA$3,LISTS!$M$2:$N$21,2,FALSE)*O479))*VLOOKUP($H479,LISTS!$G$2:$H$10,2,FALSE)</f>
        <v>0</v>
      </c>
      <c r="AB479" s="13">
        <f>(IF($K479="No",0,VLOOKUP(AB$3,LISTS!$M$2:$N$21,2,FALSE)*P479))*VLOOKUP($H479,LISTS!$G$2:$H$10,2,FALSE)</f>
        <v>0</v>
      </c>
      <c r="AC479" s="13">
        <f>(IF($K479="No",0,VLOOKUP(AC$3,LISTS!$M$2:$N$21,2,FALSE)*IF(Q479="YES",1,0)))*VLOOKUP($H479,LISTS!$G$2:$H$10,2,FALSE)</f>
        <v>0</v>
      </c>
      <c r="AD479" s="13">
        <f>(IF($K479="No",0,VLOOKUP(AD$3,LISTS!$M$2:$N$21,2,FALSE)*IF(R479="YES",1,0)))*VLOOKUP($H479,LISTS!$G$2:$H$10,2,FALSE)</f>
        <v>0</v>
      </c>
      <c r="AE479" s="13">
        <f>(IF($K479="No",0,VLOOKUP(AE$3,LISTS!$M$2:$N$21,2,FALSE)*IF(S479="YES",1,0)))*VLOOKUP($H479,LISTS!$G$2:$H$10,2,FALSE)</f>
        <v>0</v>
      </c>
      <c r="AF479" s="13">
        <f>(IF($K479="No",0,VLOOKUP(AF$3,LISTS!$M$2:$N$21,2,FALSE)*IF(T479="YES",1,0)))*VLOOKUP($H479,LISTS!$G$2:$H$10,2,FALSE)</f>
        <v>0</v>
      </c>
      <c r="AG479" s="13">
        <f>(IF($K479="No",0,VLOOKUP(AG$3,LISTS!$M$2:$N$21,2,FALSE)*IF(U479="YES",1,0)))*VLOOKUP($H479,LISTS!$G$2:$H$10,2,FALSE)</f>
        <v>0</v>
      </c>
      <c r="AH479" s="13">
        <f>(IF($K479="No",0,VLOOKUP(AH$3,LISTS!$M$2:$N$21,2,FALSE)*IF(V479="YES",1,0)))*VLOOKUP($H479,LISTS!$G$2:$H$10,2,FALSE)</f>
        <v>0</v>
      </c>
      <c r="AI479" s="29">
        <f t="shared" si="83"/>
        <v>0</v>
      </c>
    </row>
    <row r="480" spans="1:35" x14ac:dyDescent="0.25">
      <c r="A480" s="3">
        <f t="shared" si="80"/>
        <v>2023</v>
      </c>
      <c r="B480" s="11">
        <f t="shared" si="81"/>
        <v>17</v>
      </c>
      <c r="C480" s="11" t="str">
        <f>VLOOKUP($B480,'FIXTURES INPUT'!$A$4:$H$41,2,FALSE)</f>
        <v>WK17</v>
      </c>
      <c r="D480" s="13" t="str">
        <f>VLOOKUP($B480,'FIXTURES INPUT'!$A$4:$H$41,3,FALSE)</f>
        <v>Sat</v>
      </c>
      <c r="E480" s="14">
        <f>VLOOKUP($B480,'FIXTURES INPUT'!$A$4:$H$41,4,FALSE)</f>
        <v>45136</v>
      </c>
      <c r="F480" s="4" t="str">
        <f>VLOOKUP($B480,'FIXTURES INPUT'!$A$4:$H$41,6,FALSE)</f>
        <v>R Wade XI</v>
      </c>
      <c r="G480" s="13" t="str">
        <f>VLOOKUP($B480,'FIXTURES INPUT'!$A$4:$H$41,7,FALSE)</f>
        <v>Home</v>
      </c>
      <c r="H480" s="13" t="str">
        <f>VLOOKUP($B480,'FIXTURES INPUT'!$A$4:$H$41,8,FALSE)</f>
        <v>Standard</v>
      </c>
      <c r="I480" s="13">
        <f t="shared" si="84"/>
        <v>13</v>
      </c>
      <c r="J480" s="4" t="str">
        <f>VLOOKUP($I480,LISTS!$A$2:$B$39,2,FALSE)</f>
        <v>Harry Armour</v>
      </c>
      <c r="K480" s="32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X480" s="13">
        <f>(IF($K480="No",0,VLOOKUP(X$3,LISTS!$M$2:$N$21,2,FALSE)*L480))*VLOOKUP($H480,LISTS!$G$2:$H$10,2,FALSE)</f>
        <v>0</v>
      </c>
      <c r="Y480" s="13">
        <f>(IF($K480="No",0,VLOOKUP(Y$3,LISTS!$M$2:$N$21,2,FALSE)*M480))*VLOOKUP($H480,LISTS!$G$2:$H$10,2,FALSE)</f>
        <v>0</v>
      </c>
      <c r="Z480" s="13">
        <f>(IF($K480="No",0,VLOOKUP(Z$3,LISTS!$M$2:$N$21,2,FALSE)*N480))*VLOOKUP($H480,LISTS!$G$2:$H$10,2,FALSE)</f>
        <v>0</v>
      </c>
      <c r="AA480" s="13">
        <f>(IF($K480="No",0,VLOOKUP(AA$3,LISTS!$M$2:$N$21,2,FALSE)*O480))*VLOOKUP($H480,LISTS!$G$2:$H$10,2,FALSE)</f>
        <v>0</v>
      </c>
      <c r="AB480" s="13">
        <f>(IF($K480="No",0,VLOOKUP(AB$3,LISTS!$M$2:$N$21,2,FALSE)*P480))*VLOOKUP($H480,LISTS!$G$2:$H$10,2,FALSE)</f>
        <v>0</v>
      </c>
      <c r="AC480" s="13">
        <f>(IF($K480="No",0,VLOOKUP(AC$3,LISTS!$M$2:$N$21,2,FALSE)*IF(Q480="YES",1,0)))*VLOOKUP($H480,LISTS!$G$2:$H$10,2,FALSE)</f>
        <v>0</v>
      </c>
      <c r="AD480" s="13">
        <f>(IF($K480="No",0,VLOOKUP(AD$3,LISTS!$M$2:$N$21,2,FALSE)*IF(R480="YES",1,0)))*VLOOKUP($H480,LISTS!$G$2:$H$10,2,FALSE)</f>
        <v>0</v>
      </c>
      <c r="AE480" s="13">
        <f>(IF($K480="No",0,VLOOKUP(AE$3,LISTS!$M$2:$N$21,2,FALSE)*IF(S480="YES",1,0)))*VLOOKUP($H480,LISTS!$G$2:$H$10,2,FALSE)</f>
        <v>0</v>
      </c>
      <c r="AF480" s="13">
        <f>(IF($K480="No",0,VLOOKUP(AF$3,LISTS!$M$2:$N$21,2,FALSE)*IF(T480="YES",1,0)))*VLOOKUP($H480,LISTS!$G$2:$H$10,2,FALSE)</f>
        <v>0</v>
      </c>
      <c r="AG480" s="13">
        <f>(IF($K480="No",0,VLOOKUP(AG$3,LISTS!$M$2:$N$21,2,FALSE)*IF(U480="YES",1,0)))*VLOOKUP($H480,LISTS!$G$2:$H$10,2,FALSE)</f>
        <v>0</v>
      </c>
      <c r="AH480" s="13">
        <f>(IF($K480="No",0,VLOOKUP(AH$3,LISTS!$M$2:$N$21,2,FALSE)*IF(V480="YES",1,0)))*VLOOKUP($H480,LISTS!$G$2:$H$10,2,FALSE)</f>
        <v>0</v>
      </c>
      <c r="AI480" s="29">
        <f t="shared" si="83"/>
        <v>0</v>
      </c>
    </row>
    <row r="481" spans="1:35" x14ac:dyDescent="0.25">
      <c r="A481" s="3">
        <f t="shared" si="80"/>
        <v>2023</v>
      </c>
      <c r="B481" s="11">
        <f t="shared" si="81"/>
        <v>17</v>
      </c>
      <c r="C481" s="11" t="str">
        <f>VLOOKUP($B481,'FIXTURES INPUT'!$A$4:$H$41,2,FALSE)</f>
        <v>WK17</v>
      </c>
      <c r="D481" s="13" t="str">
        <f>VLOOKUP($B481,'FIXTURES INPUT'!$A$4:$H$41,3,FALSE)</f>
        <v>Sat</v>
      </c>
      <c r="E481" s="14">
        <f>VLOOKUP($B481,'FIXTURES INPUT'!$A$4:$H$41,4,FALSE)</f>
        <v>45136</v>
      </c>
      <c r="F481" s="4" t="str">
        <f>VLOOKUP($B481,'FIXTURES INPUT'!$A$4:$H$41,6,FALSE)</f>
        <v>R Wade XI</v>
      </c>
      <c r="G481" s="13" t="str">
        <f>VLOOKUP($B481,'FIXTURES INPUT'!$A$4:$H$41,7,FALSE)</f>
        <v>Home</v>
      </c>
      <c r="H481" s="13" t="str">
        <f>VLOOKUP($B481,'FIXTURES INPUT'!$A$4:$H$41,8,FALSE)</f>
        <v>Standard</v>
      </c>
      <c r="I481" s="13">
        <f t="shared" si="84"/>
        <v>14</v>
      </c>
      <c r="J481" s="4" t="str">
        <f>VLOOKUP($I481,LISTS!$A$2:$B$39,2,FALSE)</f>
        <v>KP</v>
      </c>
      <c r="K481" s="32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X481" s="13">
        <f>(IF($K481="No",0,VLOOKUP(X$3,LISTS!$M$2:$N$21,2,FALSE)*L481))*VLOOKUP($H481,LISTS!$G$2:$H$10,2,FALSE)</f>
        <v>0</v>
      </c>
      <c r="Y481" s="13">
        <f>(IF($K481="No",0,VLOOKUP(Y$3,LISTS!$M$2:$N$21,2,FALSE)*M481))*VLOOKUP($H481,LISTS!$G$2:$H$10,2,FALSE)</f>
        <v>0</v>
      </c>
      <c r="Z481" s="13">
        <f>(IF($K481="No",0,VLOOKUP(Z$3,LISTS!$M$2:$N$21,2,FALSE)*N481))*VLOOKUP($H481,LISTS!$G$2:$H$10,2,FALSE)</f>
        <v>0</v>
      </c>
      <c r="AA481" s="13">
        <f>(IF($K481="No",0,VLOOKUP(AA$3,LISTS!$M$2:$N$21,2,FALSE)*O481))*VLOOKUP($H481,LISTS!$G$2:$H$10,2,FALSE)</f>
        <v>0</v>
      </c>
      <c r="AB481" s="13">
        <f>(IF($K481="No",0,VLOOKUP(AB$3,LISTS!$M$2:$N$21,2,FALSE)*P481))*VLOOKUP($H481,LISTS!$G$2:$H$10,2,FALSE)</f>
        <v>0</v>
      </c>
      <c r="AC481" s="13">
        <f>(IF($K481="No",0,VLOOKUP(AC$3,LISTS!$M$2:$N$21,2,FALSE)*IF(Q481="YES",1,0)))*VLOOKUP($H481,LISTS!$G$2:$H$10,2,FALSE)</f>
        <v>0</v>
      </c>
      <c r="AD481" s="13">
        <f>(IF($K481="No",0,VLOOKUP(AD$3,LISTS!$M$2:$N$21,2,FALSE)*IF(R481="YES",1,0)))*VLOOKUP($H481,LISTS!$G$2:$H$10,2,FALSE)</f>
        <v>0</v>
      </c>
      <c r="AE481" s="13">
        <f>(IF($K481="No",0,VLOOKUP(AE$3,LISTS!$M$2:$N$21,2,FALSE)*IF(S481="YES",1,0)))*VLOOKUP($H481,LISTS!$G$2:$H$10,2,FALSE)</f>
        <v>0</v>
      </c>
      <c r="AF481" s="13">
        <f>(IF($K481="No",0,VLOOKUP(AF$3,LISTS!$M$2:$N$21,2,FALSE)*IF(T481="YES",1,0)))*VLOOKUP($H481,LISTS!$G$2:$H$10,2,FALSE)</f>
        <v>0</v>
      </c>
      <c r="AG481" s="13">
        <f>(IF($K481="No",0,VLOOKUP(AG$3,LISTS!$M$2:$N$21,2,FALSE)*IF(U481="YES",1,0)))*VLOOKUP($H481,LISTS!$G$2:$H$10,2,FALSE)</f>
        <v>0</v>
      </c>
      <c r="AH481" s="13">
        <f>(IF($K481="No",0,VLOOKUP(AH$3,LISTS!$M$2:$N$21,2,FALSE)*IF(V481="YES",1,0)))*VLOOKUP($H481,LISTS!$G$2:$H$10,2,FALSE)</f>
        <v>0</v>
      </c>
      <c r="AI481" s="29">
        <f t="shared" si="83"/>
        <v>0</v>
      </c>
    </row>
    <row r="482" spans="1:35" x14ac:dyDescent="0.25">
      <c r="A482" s="3">
        <f t="shared" si="80"/>
        <v>2023</v>
      </c>
      <c r="B482" s="11">
        <f t="shared" si="81"/>
        <v>17</v>
      </c>
      <c r="C482" s="11" t="str">
        <f>VLOOKUP($B482,'FIXTURES INPUT'!$A$4:$H$41,2,FALSE)</f>
        <v>WK17</v>
      </c>
      <c r="D482" s="13" t="str">
        <f>VLOOKUP($B482,'FIXTURES INPUT'!$A$4:$H$41,3,FALSE)</f>
        <v>Sat</v>
      </c>
      <c r="E482" s="14">
        <f>VLOOKUP($B482,'FIXTURES INPUT'!$A$4:$H$41,4,FALSE)</f>
        <v>45136</v>
      </c>
      <c r="F482" s="4" t="str">
        <f>VLOOKUP($B482,'FIXTURES INPUT'!$A$4:$H$41,6,FALSE)</f>
        <v>R Wade XI</v>
      </c>
      <c r="G482" s="13" t="str">
        <f>VLOOKUP($B482,'FIXTURES INPUT'!$A$4:$H$41,7,FALSE)</f>
        <v>Home</v>
      </c>
      <c r="H482" s="13" t="str">
        <f>VLOOKUP($B482,'FIXTURES INPUT'!$A$4:$H$41,8,FALSE)</f>
        <v>Standard</v>
      </c>
      <c r="I482" s="13">
        <f t="shared" si="84"/>
        <v>15</v>
      </c>
      <c r="J482" s="4" t="str">
        <f>VLOOKUP($I482,LISTS!$A$2:$B$39,2,FALSE)</f>
        <v>Will Stacey</v>
      </c>
      <c r="K482" s="32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X482" s="13">
        <f>(IF($K482="No",0,VLOOKUP(X$3,LISTS!$M$2:$N$21,2,FALSE)*L482))*VLOOKUP($H482,LISTS!$G$2:$H$10,2,FALSE)</f>
        <v>0</v>
      </c>
      <c r="Y482" s="13">
        <f>(IF($K482="No",0,VLOOKUP(Y$3,LISTS!$M$2:$N$21,2,FALSE)*M482))*VLOOKUP($H482,LISTS!$G$2:$H$10,2,FALSE)</f>
        <v>0</v>
      </c>
      <c r="Z482" s="13">
        <f>(IF($K482="No",0,VLOOKUP(Z$3,LISTS!$M$2:$N$21,2,FALSE)*N482))*VLOOKUP($H482,LISTS!$G$2:$H$10,2,FALSE)</f>
        <v>0</v>
      </c>
      <c r="AA482" s="13">
        <f>(IF($K482="No",0,VLOOKUP(AA$3,LISTS!$M$2:$N$21,2,FALSE)*O482))*VLOOKUP($H482,LISTS!$G$2:$H$10,2,FALSE)</f>
        <v>0</v>
      </c>
      <c r="AB482" s="13">
        <f>(IF($K482="No",0,VLOOKUP(AB$3,LISTS!$M$2:$N$21,2,FALSE)*P482))*VLOOKUP($H482,LISTS!$G$2:$H$10,2,FALSE)</f>
        <v>0</v>
      </c>
      <c r="AC482" s="13">
        <f>(IF($K482="No",0,VLOOKUP(AC$3,LISTS!$M$2:$N$21,2,FALSE)*IF(Q482="YES",1,0)))*VLOOKUP($H482,LISTS!$G$2:$H$10,2,FALSE)</f>
        <v>0</v>
      </c>
      <c r="AD482" s="13">
        <f>(IF($K482="No",0,VLOOKUP(AD$3,LISTS!$M$2:$N$21,2,FALSE)*IF(R482="YES",1,0)))*VLOOKUP($H482,LISTS!$G$2:$H$10,2,FALSE)</f>
        <v>0</v>
      </c>
      <c r="AE482" s="13">
        <f>(IF($K482="No",0,VLOOKUP(AE$3,LISTS!$M$2:$N$21,2,FALSE)*IF(S482="YES",1,0)))*VLOOKUP($H482,LISTS!$G$2:$H$10,2,FALSE)</f>
        <v>0</v>
      </c>
      <c r="AF482" s="13">
        <f>(IF($K482="No",0,VLOOKUP(AF$3,LISTS!$M$2:$N$21,2,FALSE)*IF(T482="YES",1,0)))*VLOOKUP($H482,LISTS!$G$2:$H$10,2,FALSE)</f>
        <v>0</v>
      </c>
      <c r="AG482" s="13">
        <f>(IF($K482="No",0,VLOOKUP(AG$3,LISTS!$M$2:$N$21,2,FALSE)*IF(U482="YES",1,0)))*VLOOKUP($H482,LISTS!$G$2:$H$10,2,FALSE)</f>
        <v>0</v>
      </c>
      <c r="AH482" s="13">
        <f>(IF($K482="No",0,VLOOKUP(AH$3,LISTS!$M$2:$N$21,2,FALSE)*IF(V482="YES",1,0)))*VLOOKUP($H482,LISTS!$G$2:$H$10,2,FALSE)</f>
        <v>0</v>
      </c>
      <c r="AI482" s="29">
        <f t="shared" si="83"/>
        <v>0</v>
      </c>
    </row>
    <row r="483" spans="1:35" x14ac:dyDescent="0.25">
      <c r="A483" s="3">
        <f t="shared" si="80"/>
        <v>2023</v>
      </c>
      <c r="B483" s="11">
        <f t="shared" si="81"/>
        <v>17</v>
      </c>
      <c r="C483" s="11" t="str">
        <f>VLOOKUP($B483,'FIXTURES INPUT'!$A$4:$H$41,2,FALSE)</f>
        <v>WK17</v>
      </c>
      <c r="D483" s="13" t="str">
        <f>VLOOKUP($B483,'FIXTURES INPUT'!$A$4:$H$41,3,FALSE)</f>
        <v>Sat</v>
      </c>
      <c r="E483" s="14">
        <f>VLOOKUP($B483,'FIXTURES INPUT'!$A$4:$H$41,4,FALSE)</f>
        <v>45136</v>
      </c>
      <c r="F483" s="4" t="str">
        <f>VLOOKUP($B483,'FIXTURES INPUT'!$A$4:$H$41,6,FALSE)</f>
        <v>R Wade XI</v>
      </c>
      <c r="G483" s="13" t="str">
        <f>VLOOKUP($B483,'FIXTURES INPUT'!$A$4:$H$41,7,FALSE)</f>
        <v>Home</v>
      </c>
      <c r="H483" s="13" t="str">
        <f>VLOOKUP($B483,'FIXTURES INPUT'!$A$4:$H$41,8,FALSE)</f>
        <v>Standard</v>
      </c>
      <c r="I483" s="13">
        <f t="shared" si="84"/>
        <v>16</v>
      </c>
      <c r="J483" s="4" t="str">
        <f>VLOOKUP($I483,LISTS!$A$2:$B$39,2,FALSE)</f>
        <v>Barry</v>
      </c>
      <c r="K483" s="32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X483" s="13">
        <f>(IF($K483="No",0,VLOOKUP(X$3,LISTS!$M$2:$N$21,2,FALSE)*L483))*VLOOKUP($H483,LISTS!$G$2:$H$10,2,FALSE)</f>
        <v>0</v>
      </c>
      <c r="Y483" s="13">
        <f>(IF($K483="No",0,VLOOKUP(Y$3,LISTS!$M$2:$N$21,2,FALSE)*M483))*VLOOKUP($H483,LISTS!$G$2:$H$10,2,FALSE)</f>
        <v>0</v>
      </c>
      <c r="Z483" s="13">
        <f>(IF($K483="No",0,VLOOKUP(Z$3,LISTS!$M$2:$N$21,2,FALSE)*N483))*VLOOKUP($H483,LISTS!$G$2:$H$10,2,FALSE)</f>
        <v>0</v>
      </c>
      <c r="AA483" s="13">
        <f>(IF($K483="No",0,VLOOKUP(AA$3,LISTS!$M$2:$N$21,2,FALSE)*O483))*VLOOKUP($H483,LISTS!$G$2:$H$10,2,FALSE)</f>
        <v>0</v>
      </c>
      <c r="AB483" s="13">
        <f>(IF($K483="No",0,VLOOKUP(AB$3,LISTS!$M$2:$N$21,2,FALSE)*P483))*VLOOKUP($H483,LISTS!$G$2:$H$10,2,FALSE)</f>
        <v>0</v>
      </c>
      <c r="AC483" s="13">
        <f>(IF($K483="No",0,VLOOKUP(AC$3,LISTS!$M$2:$N$21,2,FALSE)*IF(Q483="YES",1,0)))*VLOOKUP($H483,LISTS!$G$2:$H$10,2,FALSE)</f>
        <v>0</v>
      </c>
      <c r="AD483" s="13">
        <f>(IF($K483="No",0,VLOOKUP(AD$3,LISTS!$M$2:$N$21,2,FALSE)*IF(R483="YES",1,0)))*VLOOKUP($H483,LISTS!$G$2:$H$10,2,FALSE)</f>
        <v>0</v>
      </c>
      <c r="AE483" s="13">
        <f>(IF($K483="No",0,VLOOKUP(AE$3,LISTS!$M$2:$N$21,2,FALSE)*IF(S483="YES",1,0)))*VLOOKUP($H483,LISTS!$G$2:$H$10,2,FALSE)</f>
        <v>0</v>
      </c>
      <c r="AF483" s="13">
        <f>(IF($K483="No",0,VLOOKUP(AF$3,LISTS!$M$2:$N$21,2,FALSE)*IF(T483="YES",1,0)))*VLOOKUP($H483,LISTS!$G$2:$H$10,2,FALSE)</f>
        <v>0</v>
      </c>
      <c r="AG483" s="13">
        <f>(IF($K483="No",0,VLOOKUP(AG$3,LISTS!$M$2:$N$21,2,FALSE)*IF(U483="YES",1,0)))*VLOOKUP($H483,LISTS!$G$2:$H$10,2,FALSE)</f>
        <v>0</v>
      </c>
      <c r="AH483" s="13">
        <f>(IF($K483="No",0,VLOOKUP(AH$3,LISTS!$M$2:$N$21,2,FALSE)*IF(V483="YES",1,0)))*VLOOKUP($H483,LISTS!$G$2:$H$10,2,FALSE)</f>
        <v>0</v>
      </c>
      <c r="AI483" s="29">
        <f t="shared" si="83"/>
        <v>0</v>
      </c>
    </row>
    <row r="484" spans="1:35" x14ac:dyDescent="0.25">
      <c r="A484" s="3">
        <f t="shared" si="80"/>
        <v>2023</v>
      </c>
      <c r="B484" s="11">
        <f t="shared" si="81"/>
        <v>17</v>
      </c>
      <c r="C484" s="11" t="str">
        <f>VLOOKUP($B484,'FIXTURES INPUT'!$A$4:$H$41,2,FALSE)</f>
        <v>WK17</v>
      </c>
      <c r="D484" s="13" t="str">
        <f>VLOOKUP($B484,'FIXTURES INPUT'!$A$4:$H$41,3,FALSE)</f>
        <v>Sat</v>
      </c>
      <c r="E484" s="14">
        <f>VLOOKUP($B484,'FIXTURES INPUT'!$A$4:$H$41,4,FALSE)</f>
        <v>45136</v>
      </c>
      <c r="F484" s="4" t="str">
        <f>VLOOKUP($B484,'FIXTURES INPUT'!$A$4:$H$41,6,FALSE)</f>
        <v>R Wade XI</v>
      </c>
      <c r="G484" s="13" t="str">
        <f>VLOOKUP($B484,'FIXTURES INPUT'!$A$4:$H$41,7,FALSE)</f>
        <v>Home</v>
      </c>
      <c r="H484" s="13" t="str">
        <f>VLOOKUP($B484,'FIXTURES INPUT'!$A$4:$H$41,8,FALSE)</f>
        <v>Standard</v>
      </c>
      <c r="I484" s="13">
        <f t="shared" si="84"/>
        <v>17</v>
      </c>
      <c r="J484" s="4" t="str">
        <f>VLOOKUP($I484,LISTS!$A$2:$B$39,2,FALSE)</f>
        <v>Rob Sherriff</v>
      </c>
      <c r="K484" s="32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X484" s="13">
        <f>(IF($K484="No",0,VLOOKUP(X$3,LISTS!$M$2:$N$21,2,FALSE)*L484))*VLOOKUP($H484,LISTS!$G$2:$H$10,2,FALSE)</f>
        <v>0</v>
      </c>
      <c r="Y484" s="13">
        <f>(IF($K484="No",0,VLOOKUP(Y$3,LISTS!$M$2:$N$21,2,FALSE)*M484))*VLOOKUP($H484,LISTS!$G$2:$H$10,2,FALSE)</f>
        <v>0</v>
      </c>
      <c r="Z484" s="13">
        <f>(IF($K484="No",0,VLOOKUP(Z$3,LISTS!$M$2:$N$21,2,FALSE)*N484))*VLOOKUP($H484,LISTS!$G$2:$H$10,2,FALSE)</f>
        <v>0</v>
      </c>
      <c r="AA484" s="13">
        <f>(IF($K484="No",0,VLOOKUP(AA$3,LISTS!$M$2:$N$21,2,FALSE)*O484))*VLOOKUP($H484,LISTS!$G$2:$H$10,2,FALSE)</f>
        <v>0</v>
      </c>
      <c r="AB484" s="13">
        <f>(IF($K484="No",0,VLOOKUP(AB$3,LISTS!$M$2:$N$21,2,FALSE)*P484))*VLOOKUP($H484,LISTS!$G$2:$H$10,2,FALSE)</f>
        <v>0</v>
      </c>
      <c r="AC484" s="13">
        <f>(IF($K484="No",0,VLOOKUP(AC$3,LISTS!$M$2:$N$21,2,FALSE)*IF(Q484="YES",1,0)))*VLOOKUP($H484,LISTS!$G$2:$H$10,2,FALSE)</f>
        <v>0</v>
      </c>
      <c r="AD484" s="13">
        <f>(IF($K484="No",0,VLOOKUP(AD$3,LISTS!$M$2:$N$21,2,FALSE)*IF(R484="YES",1,0)))*VLOOKUP($H484,LISTS!$G$2:$H$10,2,FALSE)</f>
        <v>0</v>
      </c>
      <c r="AE484" s="13">
        <f>(IF($K484="No",0,VLOOKUP(AE$3,LISTS!$M$2:$N$21,2,FALSE)*IF(S484="YES",1,0)))*VLOOKUP($H484,LISTS!$G$2:$H$10,2,FALSE)</f>
        <v>0</v>
      </c>
      <c r="AF484" s="13">
        <f>(IF($K484="No",0,VLOOKUP(AF$3,LISTS!$M$2:$N$21,2,FALSE)*IF(T484="YES",1,0)))*VLOOKUP($H484,LISTS!$G$2:$H$10,2,FALSE)</f>
        <v>0</v>
      </c>
      <c r="AG484" s="13">
        <f>(IF($K484="No",0,VLOOKUP(AG$3,LISTS!$M$2:$N$21,2,FALSE)*IF(U484="YES",1,0)))*VLOOKUP($H484,LISTS!$G$2:$H$10,2,FALSE)</f>
        <v>0</v>
      </c>
      <c r="AH484" s="13">
        <f>(IF($K484="No",0,VLOOKUP(AH$3,LISTS!$M$2:$N$21,2,FALSE)*IF(V484="YES",1,0)))*VLOOKUP($H484,LISTS!$G$2:$H$10,2,FALSE)</f>
        <v>0</v>
      </c>
      <c r="AI484" s="29">
        <f t="shared" si="83"/>
        <v>0</v>
      </c>
    </row>
    <row r="485" spans="1:35" x14ac:dyDescent="0.25">
      <c r="A485" s="3">
        <f t="shared" si="80"/>
        <v>2023</v>
      </c>
      <c r="B485" s="11">
        <f t="shared" si="81"/>
        <v>17</v>
      </c>
      <c r="C485" s="11" t="str">
        <f>VLOOKUP($B485,'FIXTURES INPUT'!$A$4:$H$41,2,FALSE)</f>
        <v>WK17</v>
      </c>
      <c r="D485" s="13" t="str">
        <f>VLOOKUP($B485,'FIXTURES INPUT'!$A$4:$H$41,3,FALSE)</f>
        <v>Sat</v>
      </c>
      <c r="E485" s="14">
        <f>VLOOKUP($B485,'FIXTURES INPUT'!$A$4:$H$41,4,FALSE)</f>
        <v>45136</v>
      </c>
      <c r="F485" s="4" t="str">
        <f>VLOOKUP($B485,'FIXTURES INPUT'!$A$4:$H$41,6,FALSE)</f>
        <v>R Wade XI</v>
      </c>
      <c r="G485" s="13" t="str">
        <f>VLOOKUP($B485,'FIXTURES INPUT'!$A$4:$H$41,7,FALSE)</f>
        <v>Home</v>
      </c>
      <c r="H485" s="13" t="str">
        <f>VLOOKUP($B485,'FIXTURES INPUT'!$A$4:$H$41,8,FALSE)</f>
        <v>Standard</v>
      </c>
      <c r="I485" s="13">
        <f t="shared" si="84"/>
        <v>18</v>
      </c>
      <c r="J485" s="4" t="str">
        <f>VLOOKUP($I485,LISTS!$A$2:$B$39,2,FALSE)</f>
        <v>Gary Chenery</v>
      </c>
      <c r="K485" s="32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X485" s="13">
        <f>(IF($K485="No",0,VLOOKUP(X$3,LISTS!$M$2:$N$21,2,FALSE)*L485))*VLOOKUP($H485,LISTS!$G$2:$H$10,2,FALSE)</f>
        <v>0</v>
      </c>
      <c r="Y485" s="13">
        <f>(IF($K485="No",0,VLOOKUP(Y$3,LISTS!$M$2:$N$21,2,FALSE)*M485))*VLOOKUP($H485,LISTS!$G$2:$H$10,2,FALSE)</f>
        <v>0</v>
      </c>
      <c r="Z485" s="13">
        <f>(IF($K485="No",0,VLOOKUP(Z$3,LISTS!$M$2:$N$21,2,FALSE)*N485))*VLOOKUP($H485,LISTS!$G$2:$H$10,2,FALSE)</f>
        <v>0</v>
      </c>
      <c r="AA485" s="13">
        <f>(IF($K485="No",0,VLOOKUP(AA$3,LISTS!$M$2:$N$21,2,FALSE)*O485))*VLOOKUP($H485,LISTS!$G$2:$H$10,2,FALSE)</f>
        <v>0</v>
      </c>
      <c r="AB485" s="13">
        <f>(IF($K485="No",0,VLOOKUP(AB$3,LISTS!$M$2:$N$21,2,FALSE)*P485))*VLOOKUP($H485,LISTS!$G$2:$H$10,2,FALSE)</f>
        <v>0</v>
      </c>
      <c r="AC485" s="13">
        <f>(IF($K485="No",0,VLOOKUP(AC$3,LISTS!$M$2:$N$21,2,FALSE)*IF(Q485="YES",1,0)))*VLOOKUP($H485,LISTS!$G$2:$H$10,2,FALSE)</f>
        <v>0</v>
      </c>
      <c r="AD485" s="13">
        <f>(IF($K485="No",0,VLOOKUP(AD$3,LISTS!$M$2:$N$21,2,FALSE)*IF(R485="YES",1,0)))*VLOOKUP($H485,LISTS!$G$2:$H$10,2,FALSE)</f>
        <v>0</v>
      </c>
      <c r="AE485" s="13">
        <f>(IF($K485="No",0,VLOOKUP(AE$3,LISTS!$M$2:$N$21,2,FALSE)*IF(S485="YES",1,0)))*VLOOKUP($H485,LISTS!$G$2:$H$10,2,FALSE)</f>
        <v>0</v>
      </c>
      <c r="AF485" s="13">
        <f>(IF($K485="No",0,VLOOKUP(AF$3,LISTS!$M$2:$N$21,2,FALSE)*IF(T485="YES",1,0)))*VLOOKUP($H485,LISTS!$G$2:$H$10,2,FALSE)</f>
        <v>0</v>
      </c>
      <c r="AG485" s="13">
        <f>(IF($K485="No",0,VLOOKUP(AG$3,LISTS!$M$2:$N$21,2,FALSE)*IF(U485="YES",1,0)))*VLOOKUP($H485,LISTS!$G$2:$H$10,2,FALSE)</f>
        <v>0</v>
      </c>
      <c r="AH485" s="13">
        <f>(IF($K485="No",0,VLOOKUP(AH$3,LISTS!$M$2:$N$21,2,FALSE)*IF(V485="YES",1,0)))*VLOOKUP($H485,LISTS!$G$2:$H$10,2,FALSE)</f>
        <v>0</v>
      </c>
      <c r="AI485" s="29">
        <f t="shared" si="83"/>
        <v>0</v>
      </c>
    </row>
    <row r="486" spans="1:35" x14ac:dyDescent="0.25">
      <c r="A486" s="3">
        <f t="shared" si="80"/>
        <v>2023</v>
      </c>
      <c r="B486" s="11">
        <f t="shared" si="81"/>
        <v>17</v>
      </c>
      <c r="C486" s="11" t="str">
        <f>VLOOKUP($B486,'FIXTURES INPUT'!$A$4:$H$41,2,FALSE)</f>
        <v>WK17</v>
      </c>
      <c r="D486" s="13" t="str">
        <f>VLOOKUP($B486,'FIXTURES INPUT'!$A$4:$H$41,3,FALSE)</f>
        <v>Sat</v>
      </c>
      <c r="E486" s="14">
        <f>VLOOKUP($B486,'FIXTURES INPUT'!$A$4:$H$41,4,FALSE)</f>
        <v>45136</v>
      </c>
      <c r="F486" s="4" t="str">
        <f>VLOOKUP($B486,'FIXTURES INPUT'!$A$4:$H$41,6,FALSE)</f>
        <v>R Wade XI</v>
      </c>
      <c r="G486" s="13" t="str">
        <f>VLOOKUP($B486,'FIXTURES INPUT'!$A$4:$H$41,7,FALSE)</f>
        <v>Home</v>
      </c>
      <c r="H486" s="13" t="str">
        <f>VLOOKUP($B486,'FIXTURES INPUT'!$A$4:$H$41,8,FALSE)</f>
        <v>Standard</v>
      </c>
      <c r="I486" s="13">
        <f t="shared" si="84"/>
        <v>19</v>
      </c>
      <c r="J486" s="4" t="str">
        <f>VLOOKUP($I486,LISTS!$A$2:$B$39,2,FALSE)</f>
        <v>Jack Cousins</v>
      </c>
      <c r="K486" s="32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X486" s="13">
        <f>(IF($K486="No",0,VLOOKUP(X$3,LISTS!$M$2:$N$21,2,FALSE)*L486))*VLOOKUP($H486,LISTS!$G$2:$H$10,2,FALSE)</f>
        <v>0</v>
      </c>
      <c r="Y486" s="13">
        <f>(IF($K486="No",0,VLOOKUP(Y$3,LISTS!$M$2:$N$21,2,FALSE)*M486))*VLOOKUP($H486,LISTS!$G$2:$H$10,2,FALSE)</f>
        <v>0</v>
      </c>
      <c r="Z486" s="13">
        <f>(IF($K486="No",0,VLOOKUP(Z$3,LISTS!$M$2:$N$21,2,FALSE)*N486))*VLOOKUP($H486,LISTS!$G$2:$H$10,2,FALSE)</f>
        <v>0</v>
      </c>
      <c r="AA486" s="13">
        <f>(IF($K486="No",0,VLOOKUP(AA$3,LISTS!$M$2:$N$21,2,FALSE)*O486))*VLOOKUP($H486,LISTS!$G$2:$H$10,2,FALSE)</f>
        <v>0</v>
      </c>
      <c r="AB486" s="13">
        <f>(IF($K486="No",0,VLOOKUP(AB$3,LISTS!$M$2:$N$21,2,FALSE)*P486))*VLOOKUP($H486,LISTS!$G$2:$H$10,2,FALSE)</f>
        <v>0</v>
      </c>
      <c r="AC486" s="13">
        <f>(IF($K486="No",0,VLOOKUP(AC$3,LISTS!$M$2:$N$21,2,FALSE)*IF(Q486="YES",1,0)))*VLOOKUP($H486,LISTS!$G$2:$H$10,2,FALSE)</f>
        <v>0</v>
      </c>
      <c r="AD486" s="13">
        <f>(IF($K486="No",0,VLOOKUP(AD$3,LISTS!$M$2:$N$21,2,FALSE)*IF(R486="YES",1,0)))*VLOOKUP($H486,LISTS!$G$2:$H$10,2,FALSE)</f>
        <v>0</v>
      </c>
      <c r="AE486" s="13">
        <f>(IF($K486="No",0,VLOOKUP(AE$3,LISTS!$M$2:$N$21,2,FALSE)*IF(S486="YES",1,0)))*VLOOKUP($H486,LISTS!$G$2:$H$10,2,FALSE)</f>
        <v>0</v>
      </c>
      <c r="AF486" s="13">
        <f>(IF($K486="No",0,VLOOKUP(AF$3,LISTS!$M$2:$N$21,2,FALSE)*IF(T486="YES",1,0)))*VLOOKUP($H486,LISTS!$G$2:$H$10,2,FALSE)</f>
        <v>0</v>
      </c>
      <c r="AG486" s="13">
        <f>(IF($K486="No",0,VLOOKUP(AG$3,LISTS!$M$2:$N$21,2,FALSE)*IF(U486="YES",1,0)))*VLOOKUP($H486,LISTS!$G$2:$H$10,2,FALSE)</f>
        <v>0</v>
      </c>
      <c r="AH486" s="13">
        <f>(IF($K486="No",0,VLOOKUP(AH$3,LISTS!$M$2:$N$21,2,FALSE)*IF(V486="YES",1,0)))*VLOOKUP($H486,LISTS!$G$2:$H$10,2,FALSE)</f>
        <v>0</v>
      </c>
      <c r="AI486" s="29">
        <f t="shared" si="83"/>
        <v>0</v>
      </c>
    </row>
    <row r="487" spans="1:35" x14ac:dyDescent="0.25">
      <c r="A487" s="3">
        <f t="shared" si="80"/>
        <v>2023</v>
      </c>
      <c r="B487" s="11">
        <f t="shared" si="81"/>
        <v>17</v>
      </c>
      <c r="C487" s="11" t="str">
        <f>VLOOKUP($B487,'FIXTURES INPUT'!$A$4:$H$41,2,FALSE)</f>
        <v>WK17</v>
      </c>
      <c r="D487" s="13" t="str">
        <f>VLOOKUP($B487,'FIXTURES INPUT'!$A$4:$H$41,3,FALSE)</f>
        <v>Sat</v>
      </c>
      <c r="E487" s="14">
        <f>VLOOKUP($B487,'FIXTURES INPUT'!$A$4:$H$41,4,FALSE)</f>
        <v>45136</v>
      </c>
      <c r="F487" s="4" t="str">
        <f>VLOOKUP($B487,'FIXTURES INPUT'!$A$4:$H$41,6,FALSE)</f>
        <v>R Wade XI</v>
      </c>
      <c r="G487" s="13" t="str">
        <f>VLOOKUP($B487,'FIXTURES INPUT'!$A$4:$H$41,7,FALSE)</f>
        <v>Home</v>
      </c>
      <c r="H487" s="13" t="str">
        <f>VLOOKUP($B487,'FIXTURES INPUT'!$A$4:$H$41,8,FALSE)</f>
        <v>Standard</v>
      </c>
      <c r="I487" s="13">
        <f t="shared" si="84"/>
        <v>20</v>
      </c>
      <c r="J487" s="5" t="str">
        <f>VLOOKUP($I487,LISTS!$A$2:$B$39,2,FALSE)</f>
        <v>Stuart Pacey</v>
      </c>
      <c r="K487" s="32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X487" s="13">
        <f>(IF($K487="No",0,VLOOKUP(X$3,LISTS!$M$2:$N$21,2,FALSE)*L487))*VLOOKUP($H487,LISTS!$G$2:$H$10,2,FALSE)</f>
        <v>0</v>
      </c>
      <c r="Y487" s="13">
        <f>(IF($K487="No",0,VLOOKUP(Y$3,LISTS!$M$2:$N$21,2,FALSE)*M487))*VLOOKUP($H487,LISTS!$G$2:$H$10,2,FALSE)</f>
        <v>0</v>
      </c>
      <c r="Z487" s="13">
        <f>(IF($K487="No",0,VLOOKUP(Z$3,LISTS!$M$2:$N$21,2,FALSE)*N487))*VLOOKUP($H487,LISTS!$G$2:$H$10,2,FALSE)</f>
        <v>0</v>
      </c>
      <c r="AA487" s="13">
        <f>(IF($K487="No",0,VLOOKUP(AA$3,LISTS!$M$2:$N$21,2,FALSE)*O487))*VLOOKUP($H487,LISTS!$G$2:$H$10,2,FALSE)</f>
        <v>0</v>
      </c>
      <c r="AB487" s="13">
        <f>(IF($K487="No",0,VLOOKUP(AB$3,LISTS!$M$2:$N$21,2,FALSE)*P487))*VLOOKUP($H487,LISTS!$G$2:$H$10,2,FALSE)</f>
        <v>0</v>
      </c>
      <c r="AC487" s="13">
        <f>(IF($K487="No",0,VLOOKUP(AC$3,LISTS!$M$2:$N$21,2,FALSE)*IF(Q487="YES",1,0)))*VLOOKUP($H487,LISTS!$G$2:$H$10,2,FALSE)</f>
        <v>0</v>
      </c>
      <c r="AD487" s="13">
        <f>(IF($K487="No",0,VLOOKUP(AD$3,LISTS!$M$2:$N$21,2,FALSE)*IF(R487="YES",1,0)))*VLOOKUP($H487,LISTS!$G$2:$H$10,2,FALSE)</f>
        <v>0</v>
      </c>
      <c r="AE487" s="13">
        <f>(IF($K487="No",0,VLOOKUP(AE$3,LISTS!$M$2:$N$21,2,FALSE)*IF(S487="YES",1,0)))*VLOOKUP($H487,LISTS!$G$2:$H$10,2,FALSE)</f>
        <v>0</v>
      </c>
      <c r="AF487" s="13">
        <f>(IF($K487="No",0,VLOOKUP(AF$3,LISTS!$M$2:$N$21,2,FALSE)*IF(T487="YES",1,0)))*VLOOKUP($H487,LISTS!$G$2:$H$10,2,FALSE)</f>
        <v>0</v>
      </c>
      <c r="AG487" s="13">
        <f>(IF($K487="No",0,VLOOKUP(AG$3,LISTS!$M$2:$N$21,2,FALSE)*IF(U487="YES",1,0)))*VLOOKUP($H487,LISTS!$G$2:$H$10,2,FALSE)</f>
        <v>0</v>
      </c>
      <c r="AH487" s="13">
        <f>(IF($K487="No",0,VLOOKUP(AH$3,LISTS!$M$2:$N$21,2,FALSE)*IF(V487="YES",1,0)))*VLOOKUP($H487,LISTS!$G$2:$H$10,2,FALSE)</f>
        <v>0</v>
      </c>
      <c r="AI487" s="29">
        <f t="shared" si="83"/>
        <v>0</v>
      </c>
    </row>
    <row r="488" spans="1:35" x14ac:dyDescent="0.25">
      <c r="A488" s="3">
        <f t="shared" si="80"/>
        <v>2023</v>
      </c>
      <c r="B488" s="11">
        <f t="shared" si="81"/>
        <v>17</v>
      </c>
      <c r="C488" s="11" t="str">
        <f>VLOOKUP($B488,'FIXTURES INPUT'!$A$4:$H$41,2,FALSE)</f>
        <v>WK17</v>
      </c>
      <c r="D488" s="13" t="str">
        <f>VLOOKUP($B488,'FIXTURES INPUT'!$A$4:$H$41,3,FALSE)</f>
        <v>Sat</v>
      </c>
      <c r="E488" s="14">
        <f>VLOOKUP($B488,'FIXTURES INPUT'!$A$4:$H$41,4,FALSE)</f>
        <v>45136</v>
      </c>
      <c r="F488" s="4" t="str">
        <f>VLOOKUP($B488,'FIXTURES INPUT'!$A$4:$H$41,6,FALSE)</f>
        <v>R Wade XI</v>
      </c>
      <c r="G488" s="13" t="str">
        <f>VLOOKUP($B488,'FIXTURES INPUT'!$A$4:$H$41,7,FALSE)</f>
        <v>Home</v>
      </c>
      <c r="H488" s="13" t="str">
        <f>VLOOKUP($B488,'FIXTURES INPUT'!$A$4:$H$41,8,FALSE)</f>
        <v>Standard</v>
      </c>
      <c r="I488" s="13">
        <f t="shared" si="84"/>
        <v>21</v>
      </c>
      <c r="J488" s="4" t="str">
        <f>VLOOKUP($I488,LISTS!$A$2:$B$39,2,FALSE)</f>
        <v>Additional 3</v>
      </c>
      <c r="K488" s="32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X488" s="13">
        <f>(IF($K488="No",0,VLOOKUP(X$3,LISTS!$M$2:$N$21,2,FALSE)*L488))*VLOOKUP($H488,LISTS!$G$2:$H$10,2,FALSE)</f>
        <v>0</v>
      </c>
      <c r="Y488" s="13">
        <f>(IF($K488="No",0,VLOOKUP(Y$3,LISTS!$M$2:$N$21,2,FALSE)*M488))*VLOOKUP($H488,LISTS!$G$2:$H$10,2,FALSE)</f>
        <v>0</v>
      </c>
      <c r="Z488" s="13">
        <f>(IF($K488="No",0,VLOOKUP(Z$3,LISTS!$M$2:$N$21,2,FALSE)*N488))*VLOOKUP($H488,LISTS!$G$2:$H$10,2,FALSE)</f>
        <v>0</v>
      </c>
      <c r="AA488" s="13">
        <f>(IF($K488="No",0,VLOOKUP(AA$3,LISTS!$M$2:$N$21,2,FALSE)*O488))*VLOOKUP($H488,LISTS!$G$2:$H$10,2,FALSE)</f>
        <v>0</v>
      </c>
      <c r="AB488" s="13">
        <f>(IF($K488="No",0,VLOOKUP(AB$3,LISTS!$M$2:$N$21,2,FALSE)*P488))*VLOOKUP($H488,LISTS!$G$2:$H$10,2,FALSE)</f>
        <v>0</v>
      </c>
      <c r="AC488" s="13">
        <f>(IF($K488="No",0,VLOOKUP(AC$3,LISTS!$M$2:$N$21,2,FALSE)*IF(Q488="YES",1,0)))*VLOOKUP($H488,LISTS!$G$2:$H$10,2,FALSE)</f>
        <v>0</v>
      </c>
      <c r="AD488" s="13">
        <f>(IF($K488="No",0,VLOOKUP(AD$3,LISTS!$M$2:$N$21,2,FALSE)*IF(R488="YES",1,0)))*VLOOKUP($H488,LISTS!$G$2:$H$10,2,FALSE)</f>
        <v>0</v>
      </c>
      <c r="AE488" s="13">
        <f>(IF($K488="No",0,VLOOKUP(AE$3,LISTS!$M$2:$N$21,2,FALSE)*IF(S488="YES",1,0)))*VLOOKUP($H488,LISTS!$G$2:$H$10,2,FALSE)</f>
        <v>0</v>
      </c>
      <c r="AF488" s="13">
        <f>(IF($K488="No",0,VLOOKUP(AF$3,LISTS!$M$2:$N$21,2,FALSE)*IF(T488="YES",1,0)))*VLOOKUP($H488,LISTS!$G$2:$H$10,2,FALSE)</f>
        <v>0</v>
      </c>
      <c r="AG488" s="13">
        <f>(IF($K488="No",0,VLOOKUP(AG$3,LISTS!$M$2:$N$21,2,FALSE)*IF(U488="YES",1,0)))*VLOOKUP($H488,LISTS!$G$2:$H$10,2,FALSE)</f>
        <v>0</v>
      </c>
      <c r="AH488" s="13">
        <f>(IF($K488="No",0,VLOOKUP(AH$3,LISTS!$M$2:$N$21,2,FALSE)*IF(V488="YES",1,0)))*VLOOKUP($H488,LISTS!$G$2:$H$10,2,FALSE)</f>
        <v>0</v>
      </c>
      <c r="AI488" s="29">
        <f t="shared" si="83"/>
        <v>0</v>
      </c>
    </row>
    <row r="489" spans="1:35" x14ac:dyDescent="0.25">
      <c r="A489" s="3">
        <f t="shared" si="80"/>
        <v>2023</v>
      </c>
      <c r="B489" s="11">
        <f t="shared" si="81"/>
        <v>17</v>
      </c>
      <c r="C489" s="11" t="str">
        <f>VLOOKUP($B489,'FIXTURES INPUT'!$A$4:$H$41,2,FALSE)</f>
        <v>WK17</v>
      </c>
      <c r="D489" s="13" t="str">
        <f>VLOOKUP($B489,'FIXTURES INPUT'!$A$4:$H$41,3,FALSE)</f>
        <v>Sat</v>
      </c>
      <c r="E489" s="14">
        <f>VLOOKUP($B489,'FIXTURES INPUT'!$A$4:$H$41,4,FALSE)</f>
        <v>45136</v>
      </c>
      <c r="F489" s="4" t="str">
        <f>VLOOKUP($B489,'FIXTURES INPUT'!$A$4:$H$41,6,FALSE)</f>
        <v>R Wade XI</v>
      </c>
      <c r="G489" s="13" t="str">
        <f>VLOOKUP($B489,'FIXTURES INPUT'!$A$4:$H$41,7,FALSE)</f>
        <v>Home</v>
      </c>
      <c r="H489" s="13" t="str">
        <f>VLOOKUP($B489,'FIXTURES INPUT'!$A$4:$H$41,8,FALSE)</f>
        <v>Standard</v>
      </c>
      <c r="I489" s="13">
        <f t="shared" si="84"/>
        <v>22</v>
      </c>
      <c r="J489" s="4" t="str">
        <f>VLOOKUP($I489,LISTS!$A$2:$B$39,2,FALSE)</f>
        <v>Additional 4</v>
      </c>
      <c r="K489" s="32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X489" s="13">
        <f>(IF($K489="No",0,VLOOKUP(X$3,LISTS!$M$2:$N$21,2,FALSE)*L489))*VLOOKUP($H489,LISTS!$G$2:$H$10,2,FALSE)</f>
        <v>0</v>
      </c>
      <c r="Y489" s="13">
        <f>(IF($K489="No",0,VLOOKUP(Y$3,LISTS!$M$2:$N$21,2,FALSE)*M489))*VLOOKUP($H489,LISTS!$G$2:$H$10,2,FALSE)</f>
        <v>0</v>
      </c>
      <c r="Z489" s="13">
        <f>(IF($K489="No",0,VLOOKUP(Z$3,LISTS!$M$2:$N$21,2,FALSE)*N489))*VLOOKUP($H489,LISTS!$G$2:$H$10,2,FALSE)</f>
        <v>0</v>
      </c>
      <c r="AA489" s="13">
        <f>(IF($K489="No",0,VLOOKUP(AA$3,LISTS!$M$2:$N$21,2,FALSE)*O489))*VLOOKUP($H489,LISTS!$G$2:$H$10,2,FALSE)</f>
        <v>0</v>
      </c>
      <c r="AB489" s="13">
        <f>(IF($K489="No",0,VLOOKUP(AB$3,LISTS!$M$2:$N$21,2,FALSE)*P489))*VLOOKUP($H489,LISTS!$G$2:$H$10,2,FALSE)</f>
        <v>0</v>
      </c>
      <c r="AC489" s="13">
        <f>(IF($K489="No",0,VLOOKUP(AC$3,LISTS!$M$2:$N$21,2,FALSE)*IF(Q489="YES",1,0)))*VLOOKUP($H489,LISTS!$G$2:$H$10,2,FALSE)</f>
        <v>0</v>
      </c>
      <c r="AD489" s="13">
        <f>(IF($K489="No",0,VLOOKUP(AD$3,LISTS!$M$2:$N$21,2,FALSE)*IF(R489="YES",1,0)))*VLOOKUP($H489,LISTS!$G$2:$H$10,2,FALSE)</f>
        <v>0</v>
      </c>
      <c r="AE489" s="13">
        <f>(IF($K489="No",0,VLOOKUP(AE$3,LISTS!$M$2:$N$21,2,FALSE)*IF(S489="YES",1,0)))*VLOOKUP($H489,LISTS!$G$2:$H$10,2,FALSE)</f>
        <v>0</v>
      </c>
      <c r="AF489" s="13">
        <f>(IF($K489="No",0,VLOOKUP(AF$3,LISTS!$M$2:$N$21,2,FALSE)*IF(T489="YES",1,0)))*VLOOKUP($H489,LISTS!$G$2:$H$10,2,FALSE)</f>
        <v>0</v>
      </c>
      <c r="AG489" s="13">
        <f>(IF($K489="No",0,VLOOKUP(AG$3,LISTS!$M$2:$N$21,2,FALSE)*IF(U489="YES",1,0)))*VLOOKUP($H489,LISTS!$G$2:$H$10,2,FALSE)</f>
        <v>0</v>
      </c>
      <c r="AH489" s="13">
        <f>(IF($K489="No",0,VLOOKUP(AH$3,LISTS!$M$2:$N$21,2,FALSE)*IF(V489="YES",1,0)))*VLOOKUP($H489,LISTS!$G$2:$H$10,2,FALSE)</f>
        <v>0</v>
      </c>
      <c r="AI489" s="29">
        <f t="shared" si="83"/>
        <v>0</v>
      </c>
    </row>
    <row r="490" spans="1:35" x14ac:dyDescent="0.25">
      <c r="A490" s="3">
        <f t="shared" si="80"/>
        <v>2023</v>
      </c>
      <c r="B490" s="11">
        <f t="shared" si="81"/>
        <v>17</v>
      </c>
      <c r="C490" s="11" t="str">
        <f>VLOOKUP($B490,'FIXTURES INPUT'!$A$4:$H$41,2,FALSE)</f>
        <v>WK17</v>
      </c>
      <c r="D490" s="13" t="str">
        <f>VLOOKUP($B490,'FIXTURES INPUT'!$A$4:$H$41,3,FALSE)</f>
        <v>Sat</v>
      </c>
      <c r="E490" s="14">
        <f>VLOOKUP($B490,'FIXTURES INPUT'!$A$4:$H$41,4,FALSE)</f>
        <v>45136</v>
      </c>
      <c r="F490" s="4" t="str">
        <f>VLOOKUP($B490,'FIXTURES INPUT'!$A$4:$H$41,6,FALSE)</f>
        <v>R Wade XI</v>
      </c>
      <c r="G490" s="13" t="str">
        <f>VLOOKUP($B490,'FIXTURES INPUT'!$A$4:$H$41,7,FALSE)</f>
        <v>Home</v>
      </c>
      <c r="H490" s="13" t="str">
        <f>VLOOKUP($B490,'FIXTURES INPUT'!$A$4:$H$41,8,FALSE)</f>
        <v>Standard</v>
      </c>
      <c r="I490" s="13">
        <f t="shared" si="84"/>
        <v>23</v>
      </c>
      <c r="J490" s="4" t="str">
        <f>VLOOKUP($I490,LISTS!$A$2:$B$39,2,FALSE)</f>
        <v>Additional 5</v>
      </c>
      <c r="K490" s="32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X490" s="13">
        <f>(IF($K490="No",0,VLOOKUP(X$3,LISTS!$M$2:$N$21,2,FALSE)*L490))*VLOOKUP($H490,LISTS!$G$2:$H$10,2,FALSE)</f>
        <v>0</v>
      </c>
      <c r="Y490" s="13">
        <f>(IF($K490="No",0,VLOOKUP(Y$3,LISTS!$M$2:$N$21,2,FALSE)*M490))*VLOOKUP($H490,LISTS!$G$2:$H$10,2,FALSE)</f>
        <v>0</v>
      </c>
      <c r="Z490" s="13">
        <f>(IF($K490="No",0,VLOOKUP(Z$3,LISTS!$M$2:$N$21,2,FALSE)*N490))*VLOOKUP($H490,LISTS!$G$2:$H$10,2,FALSE)</f>
        <v>0</v>
      </c>
      <c r="AA490" s="13">
        <f>(IF($K490="No",0,VLOOKUP(AA$3,LISTS!$M$2:$N$21,2,FALSE)*O490))*VLOOKUP($H490,LISTS!$G$2:$H$10,2,FALSE)</f>
        <v>0</v>
      </c>
      <c r="AB490" s="13">
        <f>(IF($K490="No",0,VLOOKUP(AB$3,LISTS!$M$2:$N$21,2,FALSE)*P490))*VLOOKUP($H490,LISTS!$G$2:$H$10,2,FALSE)</f>
        <v>0</v>
      </c>
      <c r="AC490" s="13">
        <f>(IF($K490="No",0,VLOOKUP(AC$3,LISTS!$M$2:$N$21,2,FALSE)*IF(Q490="YES",1,0)))*VLOOKUP($H490,LISTS!$G$2:$H$10,2,FALSE)</f>
        <v>0</v>
      </c>
      <c r="AD490" s="13">
        <f>(IF($K490="No",0,VLOOKUP(AD$3,LISTS!$M$2:$N$21,2,FALSE)*IF(R490="YES",1,0)))*VLOOKUP($H490,LISTS!$G$2:$H$10,2,FALSE)</f>
        <v>0</v>
      </c>
      <c r="AE490" s="13">
        <f>(IF($K490="No",0,VLOOKUP(AE$3,LISTS!$M$2:$N$21,2,FALSE)*IF(S490="YES",1,0)))*VLOOKUP($H490,LISTS!$G$2:$H$10,2,FALSE)</f>
        <v>0</v>
      </c>
      <c r="AF490" s="13">
        <f>(IF($K490="No",0,VLOOKUP(AF$3,LISTS!$M$2:$N$21,2,FALSE)*IF(T490="YES",1,0)))*VLOOKUP($H490,LISTS!$G$2:$H$10,2,FALSE)</f>
        <v>0</v>
      </c>
      <c r="AG490" s="13">
        <f>(IF($K490="No",0,VLOOKUP(AG$3,LISTS!$M$2:$N$21,2,FALSE)*IF(U490="YES",1,0)))*VLOOKUP($H490,LISTS!$G$2:$H$10,2,FALSE)</f>
        <v>0</v>
      </c>
      <c r="AH490" s="13">
        <f>(IF($K490="No",0,VLOOKUP(AH$3,LISTS!$M$2:$N$21,2,FALSE)*IF(V490="YES",1,0)))*VLOOKUP($H490,LISTS!$G$2:$H$10,2,FALSE)</f>
        <v>0</v>
      </c>
      <c r="AI490" s="29">
        <f t="shared" si="83"/>
        <v>0</v>
      </c>
    </row>
    <row r="491" spans="1:35" x14ac:dyDescent="0.25">
      <c r="A491" s="3">
        <f t="shared" si="80"/>
        <v>2023</v>
      </c>
      <c r="B491" s="11">
        <f t="shared" si="81"/>
        <v>17</v>
      </c>
      <c r="C491" s="11" t="str">
        <f>VLOOKUP($B491,'FIXTURES INPUT'!$A$4:$H$41,2,FALSE)</f>
        <v>WK17</v>
      </c>
      <c r="D491" s="13" t="str">
        <f>VLOOKUP($B491,'FIXTURES INPUT'!$A$4:$H$41,3,FALSE)</f>
        <v>Sat</v>
      </c>
      <c r="E491" s="14">
        <f>VLOOKUP($B491,'FIXTURES INPUT'!$A$4:$H$41,4,FALSE)</f>
        <v>45136</v>
      </c>
      <c r="F491" s="4" t="str">
        <f>VLOOKUP($B491,'FIXTURES INPUT'!$A$4:$H$41,6,FALSE)</f>
        <v>R Wade XI</v>
      </c>
      <c r="G491" s="13" t="str">
        <f>VLOOKUP($B491,'FIXTURES INPUT'!$A$4:$H$41,7,FALSE)</f>
        <v>Home</v>
      </c>
      <c r="H491" s="13" t="str">
        <f>VLOOKUP($B491,'FIXTURES INPUT'!$A$4:$H$41,8,FALSE)</f>
        <v>Standard</v>
      </c>
      <c r="I491" s="13">
        <f t="shared" si="84"/>
        <v>24</v>
      </c>
      <c r="J491" s="4" t="str">
        <f>VLOOKUP($I491,LISTS!$A$2:$B$39,2,FALSE)</f>
        <v>Additional 6</v>
      </c>
      <c r="K491" s="32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X491" s="13">
        <f>(IF($K491="No",0,VLOOKUP(X$3,LISTS!$M$2:$N$21,2,FALSE)*L491))*VLOOKUP($H491,LISTS!$G$2:$H$10,2,FALSE)</f>
        <v>0</v>
      </c>
      <c r="Y491" s="13">
        <f>(IF($K491="No",0,VLOOKUP(Y$3,LISTS!$M$2:$N$21,2,FALSE)*M491))*VLOOKUP($H491,LISTS!$G$2:$H$10,2,FALSE)</f>
        <v>0</v>
      </c>
      <c r="Z491" s="13">
        <f>(IF($K491="No",0,VLOOKUP(Z$3,LISTS!$M$2:$N$21,2,FALSE)*N491))*VLOOKUP($H491,LISTS!$G$2:$H$10,2,FALSE)</f>
        <v>0</v>
      </c>
      <c r="AA491" s="13">
        <f>(IF($K491="No",0,VLOOKUP(AA$3,LISTS!$M$2:$N$21,2,FALSE)*O491))*VLOOKUP($H491,LISTS!$G$2:$H$10,2,FALSE)</f>
        <v>0</v>
      </c>
      <c r="AB491" s="13">
        <f>(IF($K491="No",0,VLOOKUP(AB$3,LISTS!$M$2:$N$21,2,FALSE)*P491))*VLOOKUP($H491,LISTS!$G$2:$H$10,2,FALSE)</f>
        <v>0</v>
      </c>
      <c r="AC491" s="13">
        <f>(IF($K491="No",0,VLOOKUP(AC$3,LISTS!$M$2:$N$21,2,FALSE)*IF(Q491="YES",1,0)))*VLOOKUP($H491,LISTS!$G$2:$H$10,2,FALSE)</f>
        <v>0</v>
      </c>
      <c r="AD491" s="13">
        <f>(IF($K491="No",0,VLOOKUP(AD$3,LISTS!$M$2:$N$21,2,FALSE)*IF(R491="YES",1,0)))*VLOOKUP($H491,LISTS!$G$2:$H$10,2,FALSE)</f>
        <v>0</v>
      </c>
      <c r="AE491" s="13">
        <f>(IF($K491="No",0,VLOOKUP(AE$3,LISTS!$M$2:$N$21,2,FALSE)*IF(S491="YES",1,0)))*VLOOKUP($H491,LISTS!$G$2:$H$10,2,FALSE)</f>
        <v>0</v>
      </c>
      <c r="AF491" s="13">
        <f>(IF($K491="No",0,VLOOKUP(AF$3,LISTS!$M$2:$N$21,2,FALSE)*IF(T491="YES",1,0)))*VLOOKUP($H491,LISTS!$G$2:$H$10,2,FALSE)</f>
        <v>0</v>
      </c>
      <c r="AG491" s="13">
        <f>(IF($K491="No",0,VLOOKUP(AG$3,LISTS!$M$2:$N$21,2,FALSE)*IF(U491="YES",1,0)))*VLOOKUP($H491,LISTS!$G$2:$H$10,2,FALSE)</f>
        <v>0</v>
      </c>
      <c r="AH491" s="13">
        <f>(IF($K491="No",0,VLOOKUP(AH$3,LISTS!$M$2:$N$21,2,FALSE)*IF(V491="YES",1,0)))*VLOOKUP($H491,LISTS!$G$2:$H$10,2,FALSE)</f>
        <v>0</v>
      </c>
      <c r="AI491" s="29">
        <f t="shared" si="83"/>
        <v>0</v>
      </c>
    </row>
    <row r="492" spans="1:35" x14ac:dyDescent="0.25">
      <c r="A492" s="3">
        <f t="shared" si="80"/>
        <v>2023</v>
      </c>
      <c r="B492" s="11">
        <f t="shared" si="81"/>
        <v>17</v>
      </c>
      <c r="C492" s="11" t="str">
        <f>VLOOKUP($B492,'FIXTURES INPUT'!$A$4:$H$41,2,FALSE)</f>
        <v>WK17</v>
      </c>
      <c r="D492" s="13" t="str">
        <f>VLOOKUP($B492,'FIXTURES INPUT'!$A$4:$H$41,3,FALSE)</f>
        <v>Sat</v>
      </c>
      <c r="E492" s="14">
        <f>VLOOKUP($B492,'FIXTURES INPUT'!$A$4:$H$41,4,FALSE)</f>
        <v>45136</v>
      </c>
      <c r="F492" s="4" t="str">
        <f>VLOOKUP($B492,'FIXTURES INPUT'!$A$4:$H$41,6,FALSE)</f>
        <v>R Wade XI</v>
      </c>
      <c r="G492" s="13" t="str">
        <f>VLOOKUP($B492,'FIXTURES INPUT'!$A$4:$H$41,7,FALSE)</f>
        <v>Home</v>
      </c>
      <c r="H492" s="13" t="str">
        <f>VLOOKUP($B492,'FIXTURES INPUT'!$A$4:$H$41,8,FALSE)</f>
        <v>Standard</v>
      </c>
      <c r="I492" s="13">
        <f t="shared" si="84"/>
        <v>25</v>
      </c>
      <c r="J492" s="4" t="str">
        <f>VLOOKUP($I492,LISTS!$A$2:$B$39,2,FALSE)</f>
        <v>Additional 7</v>
      </c>
      <c r="K492" s="32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X492" s="13">
        <f>(IF($K492="No",0,VLOOKUP(X$3,LISTS!$M$2:$N$21,2,FALSE)*L492))*VLOOKUP($H492,LISTS!$G$2:$H$10,2,FALSE)</f>
        <v>0</v>
      </c>
      <c r="Y492" s="13">
        <f>(IF($K492="No",0,VLOOKUP(Y$3,LISTS!$M$2:$N$21,2,FALSE)*M492))*VLOOKUP($H492,LISTS!$G$2:$H$10,2,FALSE)</f>
        <v>0</v>
      </c>
      <c r="Z492" s="13">
        <f>(IF($K492="No",0,VLOOKUP(Z$3,LISTS!$M$2:$N$21,2,FALSE)*N492))*VLOOKUP($H492,LISTS!$G$2:$H$10,2,FALSE)</f>
        <v>0</v>
      </c>
      <c r="AA492" s="13">
        <f>(IF($K492="No",0,VLOOKUP(AA$3,LISTS!$M$2:$N$21,2,FALSE)*O492))*VLOOKUP($H492,LISTS!$G$2:$H$10,2,FALSE)</f>
        <v>0</v>
      </c>
      <c r="AB492" s="13">
        <f>(IF($K492="No",0,VLOOKUP(AB$3,LISTS!$M$2:$N$21,2,FALSE)*P492))*VLOOKUP($H492,LISTS!$G$2:$H$10,2,FALSE)</f>
        <v>0</v>
      </c>
      <c r="AC492" s="13">
        <f>(IF($K492="No",0,VLOOKUP(AC$3,LISTS!$M$2:$N$21,2,FALSE)*IF(Q492="YES",1,0)))*VLOOKUP($H492,LISTS!$G$2:$H$10,2,FALSE)</f>
        <v>0</v>
      </c>
      <c r="AD492" s="13">
        <f>(IF($K492="No",0,VLOOKUP(AD$3,LISTS!$M$2:$N$21,2,FALSE)*IF(R492="YES",1,0)))*VLOOKUP($H492,LISTS!$G$2:$H$10,2,FALSE)</f>
        <v>0</v>
      </c>
      <c r="AE492" s="13">
        <f>(IF($K492="No",0,VLOOKUP(AE$3,LISTS!$M$2:$N$21,2,FALSE)*IF(S492="YES",1,0)))*VLOOKUP($H492,LISTS!$G$2:$H$10,2,FALSE)</f>
        <v>0</v>
      </c>
      <c r="AF492" s="13">
        <f>(IF($K492="No",0,VLOOKUP(AF$3,LISTS!$M$2:$N$21,2,FALSE)*IF(T492="YES",1,0)))*VLOOKUP($H492,LISTS!$G$2:$H$10,2,FALSE)</f>
        <v>0</v>
      </c>
      <c r="AG492" s="13">
        <f>(IF($K492="No",0,VLOOKUP(AG$3,LISTS!$M$2:$N$21,2,FALSE)*IF(U492="YES",1,0)))*VLOOKUP($H492,LISTS!$G$2:$H$10,2,FALSE)</f>
        <v>0</v>
      </c>
      <c r="AH492" s="13">
        <f>(IF($K492="No",0,VLOOKUP(AH$3,LISTS!$M$2:$N$21,2,FALSE)*IF(V492="YES",1,0)))*VLOOKUP($H492,LISTS!$G$2:$H$10,2,FALSE)</f>
        <v>0</v>
      </c>
      <c r="AI492" s="29">
        <f t="shared" si="83"/>
        <v>0</v>
      </c>
    </row>
    <row r="493" spans="1:35" x14ac:dyDescent="0.25">
      <c r="A493" s="3">
        <f t="shared" si="80"/>
        <v>2023</v>
      </c>
      <c r="B493" s="11">
        <f t="shared" si="81"/>
        <v>17</v>
      </c>
      <c r="C493" s="11" t="str">
        <f>VLOOKUP($B493,'FIXTURES INPUT'!$A$4:$H$41,2,FALSE)</f>
        <v>WK17</v>
      </c>
      <c r="D493" s="13" t="str">
        <f>VLOOKUP($B493,'FIXTURES INPUT'!$A$4:$H$41,3,FALSE)</f>
        <v>Sat</v>
      </c>
      <c r="E493" s="14">
        <f>VLOOKUP($B493,'FIXTURES INPUT'!$A$4:$H$41,4,FALSE)</f>
        <v>45136</v>
      </c>
      <c r="F493" s="4" t="str">
        <f>VLOOKUP($B493,'FIXTURES INPUT'!$A$4:$H$41,6,FALSE)</f>
        <v>R Wade XI</v>
      </c>
      <c r="G493" s="13" t="str">
        <f>VLOOKUP($B493,'FIXTURES INPUT'!$A$4:$H$41,7,FALSE)</f>
        <v>Home</v>
      </c>
      <c r="H493" s="13" t="str">
        <f>VLOOKUP($B493,'FIXTURES INPUT'!$A$4:$H$41,8,FALSE)</f>
        <v>Standard</v>
      </c>
      <c r="I493" s="13">
        <f t="shared" si="84"/>
        <v>26</v>
      </c>
      <c r="J493" s="4" t="str">
        <f>VLOOKUP($I493,LISTS!$A$2:$B$39,2,FALSE)</f>
        <v>Additional 8</v>
      </c>
      <c r="K493" s="32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X493" s="13">
        <f>(IF($K493="No",0,VLOOKUP(X$3,LISTS!$M$2:$N$21,2,FALSE)*L493))*VLOOKUP($H493,LISTS!$G$2:$H$10,2,FALSE)</f>
        <v>0</v>
      </c>
      <c r="Y493" s="13">
        <f>(IF($K493="No",0,VLOOKUP(Y$3,LISTS!$M$2:$N$21,2,FALSE)*M493))*VLOOKUP($H493,LISTS!$G$2:$H$10,2,FALSE)</f>
        <v>0</v>
      </c>
      <c r="Z493" s="13">
        <f>(IF($K493="No",0,VLOOKUP(Z$3,LISTS!$M$2:$N$21,2,FALSE)*N493))*VLOOKUP($H493,LISTS!$G$2:$H$10,2,FALSE)</f>
        <v>0</v>
      </c>
      <c r="AA493" s="13">
        <f>(IF($K493="No",0,VLOOKUP(AA$3,LISTS!$M$2:$N$21,2,FALSE)*O493))*VLOOKUP($H493,LISTS!$G$2:$H$10,2,FALSE)</f>
        <v>0</v>
      </c>
      <c r="AB493" s="13">
        <f>(IF($K493="No",0,VLOOKUP(AB$3,LISTS!$M$2:$N$21,2,FALSE)*P493))*VLOOKUP($H493,LISTS!$G$2:$H$10,2,FALSE)</f>
        <v>0</v>
      </c>
      <c r="AC493" s="13">
        <f>(IF($K493="No",0,VLOOKUP(AC$3,LISTS!$M$2:$N$21,2,FALSE)*IF(Q493="YES",1,0)))*VLOOKUP($H493,LISTS!$G$2:$H$10,2,FALSE)</f>
        <v>0</v>
      </c>
      <c r="AD493" s="13">
        <f>(IF($K493="No",0,VLOOKUP(AD$3,LISTS!$M$2:$N$21,2,FALSE)*IF(R493="YES",1,0)))*VLOOKUP($H493,LISTS!$G$2:$H$10,2,FALSE)</f>
        <v>0</v>
      </c>
      <c r="AE493" s="13">
        <f>(IF($K493="No",0,VLOOKUP(AE$3,LISTS!$M$2:$N$21,2,FALSE)*IF(S493="YES",1,0)))*VLOOKUP($H493,LISTS!$G$2:$H$10,2,FALSE)</f>
        <v>0</v>
      </c>
      <c r="AF493" s="13">
        <f>(IF($K493="No",0,VLOOKUP(AF$3,LISTS!$M$2:$N$21,2,FALSE)*IF(T493="YES",1,0)))*VLOOKUP($H493,LISTS!$G$2:$H$10,2,FALSE)</f>
        <v>0</v>
      </c>
      <c r="AG493" s="13">
        <f>(IF($K493="No",0,VLOOKUP(AG$3,LISTS!$M$2:$N$21,2,FALSE)*IF(U493="YES",1,0)))*VLOOKUP($H493,LISTS!$G$2:$H$10,2,FALSE)</f>
        <v>0</v>
      </c>
      <c r="AH493" s="13">
        <f>(IF($K493="No",0,VLOOKUP(AH$3,LISTS!$M$2:$N$21,2,FALSE)*IF(V493="YES",1,0)))*VLOOKUP($H493,LISTS!$G$2:$H$10,2,FALSE)</f>
        <v>0</v>
      </c>
      <c r="AI493" s="29">
        <f t="shared" si="83"/>
        <v>0</v>
      </c>
    </row>
    <row r="494" spans="1:35" x14ac:dyDescent="0.25">
      <c r="A494" s="3">
        <f t="shared" si="80"/>
        <v>2023</v>
      </c>
      <c r="B494" s="11">
        <f t="shared" si="81"/>
        <v>17</v>
      </c>
      <c r="C494" s="11" t="str">
        <f>VLOOKUP($B494,'FIXTURES INPUT'!$A$4:$H$41,2,FALSE)</f>
        <v>WK17</v>
      </c>
      <c r="D494" s="13" t="str">
        <f>VLOOKUP($B494,'FIXTURES INPUT'!$A$4:$H$41,3,FALSE)</f>
        <v>Sat</v>
      </c>
      <c r="E494" s="14">
        <f>VLOOKUP($B494,'FIXTURES INPUT'!$A$4:$H$41,4,FALSE)</f>
        <v>45136</v>
      </c>
      <c r="F494" s="4" t="str">
        <f>VLOOKUP($B494,'FIXTURES INPUT'!$A$4:$H$41,6,FALSE)</f>
        <v>R Wade XI</v>
      </c>
      <c r="G494" s="13" t="str">
        <f>VLOOKUP($B494,'FIXTURES INPUT'!$A$4:$H$41,7,FALSE)</f>
        <v>Home</v>
      </c>
      <c r="H494" s="13" t="str">
        <f>VLOOKUP($B494,'FIXTURES INPUT'!$A$4:$H$41,8,FALSE)</f>
        <v>Standard</v>
      </c>
      <c r="I494" s="13">
        <f t="shared" si="84"/>
        <v>27</v>
      </c>
      <c r="J494" s="4" t="str">
        <f>VLOOKUP($I494,LISTS!$A$2:$B$39,2,FALSE)</f>
        <v>Additional 9</v>
      </c>
      <c r="K494" s="32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X494" s="13">
        <f>(IF($K494="No",0,VLOOKUP(X$3,LISTS!$M$2:$N$21,2,FALSE)*L494))*VLOOKUP($H494,LISTS!$G$2:$H$10,2,FALSE)</f>
        <v>0</v>
      </c>
      <c r="Y494" s="13">
        <f>(IF($K494="No",0,VLOOKUP(Y$3,LISTS!$M$2:$N$21,2,FALSE)*M494))*VLOOKUP($H494,LISTS!$G$2:$H$10,2,FALSE)</f>
        <v>0</v>
      </c>
      <c r="Z494" s="13">
        <f>(IF($K494="No",0,VLOOKUP(Z$3,LISTS!$M$2:$N$21,2,FALSE)*N494))*VLOOKUP($H494,LISTS!$G$2:$H$10,2,FALSE)</f>
        <v>0</v>
      </c>
      <c r="AA494" s="13">
        <f>(IF($K494="No",0,VLOOKUP(AA$3,LISTS!$M$2:$N$21,2,FALSE)*O494))*VLOOKUP($H494,LISTS!$G$2:$H$10,2,FALSE)</f>
        <v>0</v>
      </c>
      <c r="AB494" s="13">
        <f>(IF($K494="No",0,VLOOKUP(AB$3,LISTS!$M$2:$N$21,2,FALSE)*P494))*VLOOKUP($H494,LISTS!$G$2:$H$10,2,FALSE)</f>
        <v>0</v>
      </c>
      <c r="AC494" s="13">
        <f>(IF($K494="No",0,VLOOKUP(AC$3,LISTS!$M$2:$N$21,2,FALSE)*IF(Q494="YES",1,0)))*VLOOKUP($H494,LISTS!$G$2:$H$10,2,FALSE)</f>
        <v>0</v>
      </c>
      <c r="AD494" s="13">
        <f>(IF($K494="No",0,VLOOKUP(AD$3,LISTS!$M$2:$N$21,2,FALSE)*IF(R494="YES",1,0)))*VLOOKUP($H494,LISTS!$G$2:$H$10,2,FALSE)</f>
        <v>0</v>
      </c>
      <c r="AE494" s="13">
        <f>(IF($K494="No",0,VLOOKUP(AE$3,LISTS!$M$2:$N$21,2,FALSE)*IF(S494="YES",1,0)))*VLOOKUP($H494,LISTS!$G$2:$H$10,2,FALSE)</f>
        <v>0</v>
      </c>
      <c r="AF494" s="13">
        <f>(IF($K494="No",0,VLOOKUP(AF$3,LISTS!$M$2:$N$21,2,FALSE)*IF(T494="YES",1,0)))*VLOOKUP($H494,LISTS!$G$2:$H$10,2,FALSE)</f>
        <v>0</v>
      </c>
      <c r="AG494" s="13">
        <f>(IF($K494="No",0,VLOOKUP(AG$3,LISTS!$M$2:$N$21,2,FALSE)*IF(U494="YES",1,0)))*VLOOKUP($H494,LISTS!$G$2:$H$10,2,FALSE)</f>
        <v>0</v>
      </c>
      <c r="AH494" s="13">
        <f>(IF($K494="No",0,VLOOKUP(AH$3,LISTS!$M$2:$N$21,2,FALSE)*IF(V494="YES",1,0)))*VLOOKUP($H494,LISTS!$G$2:$H$10,2,FALSE)</f>
        <v>0</v>
      </c>
      <c r="AI494" s="29">
        <f t="shared" si="83"/>
        <v>0</v>
      </c>
    </row>
    <row r="495" spans="1:35" x14ac:dyDescent="0.25">
      <c r="A495" s="3">
        <f t="shared" si="80"/>
        <v>2023</v>
      </c>
      <c r="B495" s="11">
        <f t="shared" si="81"/>
        <v>17</v>
      </c>
      <c r="C495" s="11" t="str">
        <f>VLOOKUP($B495,'FIXTURES INPUT'!$A$4:$H$41,2,FALSE)</f>
        <v>WK17</v>
      </c>
      <c r="D495" s="13" t="str">
        <f>VLOOKUP($B495,'FIXTURES INPUT'!$A$4:$H$41,3,FALSE)</f>
        <v>Sat</v>
      </c>
      <c r="E495" s="14">
        <f>VLOOKUP($B495,'FIXTURES INPUT'!$A$4:$H$41,4,FALSE)</f>
        <v>45136</v>
      </c>
      <c r="F495" s="4" t="str">
        <f>VLOOKUP($B495,'FIXTURES INPUT'!$A$4:$H$41,6,FALSE)</f>
        <v>R Wade XI</v>
      </c>
      <c r="G495" s="13" t="str">
        <f>VLOOKUP($B495,'FIXTURES INPUT'!$A$4:$H$41,7,FALSE)</f>
        <v>Home</v>
      </c>
      <c r="H495" s="13" t="str">
        <f>VLOOKUP($B495,'FIXTURES INPUT'!$A$4:$H$41,8,FALSE)</f>
        <v>Standard</v>
      </c>
      <c r="I495" s="13">
        <f t="shared" si="84"/>
        <v>28</v>
      </c>
      <c r="J495" s="4" t="str">
        <f>VLOOKUP($I495,LISTS!$A$2:$B$39,2,FALSE)</f>
        <v>Additional 10</v>
      </c>
      <c r="K495" s="32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X495" s="13">
        <f>(IF($K495="No",0,VLOOKUP(X$3,LISTS!$M$2:$N$21,2,FALSE)*L495))*VLOOKUP($H495,LISTS!$G$2:$H$10,2,FALSE)</f>
        <v>0</v>
      </c>
      <c r="Y495" s="13">
        <f>(IF($K495="No",0,VLOOKUP(Y$3,LISTS!$M$2:$N$21,2,FALSE)*M495))*VLOOKUP($H495,LISTS!$G$2:$H$10,2,FALSE)</f>
        <v>0</v>
      </c>
      <c r="Z495" s="13">
        <f>(IF($K495="No",0,VLOOKUP(Z$3,LISTS!$M$2:$N$21,2,FALSE)*N495))*VLOOKUP($H495,LISTS!$G$2:$H$10,2,FALSE)</f>
        <v>0</v>
      </c>
      <c r="AA495" s="13">
        <f>(IF($K495="No",0,VLOOKUP(AA$3,LISTS!$M$2:$N$21,2,FALSE)*O495))*VLOOKUP($H495,LISTS!$G$2:$H$10,2,FALSE)</f>
        <v>0</v>
      </c>
      <c r="AB495" s="13">
        <f>(IF($K495="No",0,VLOOKUP(AB$3,LISTS!$M$2:$N$21,2,FALSE)*P495))*VLOOKUP($H495,LISTS!$G$2:$H$10,2,FALSE)</f>
        <v>0</v>
      </c>
      <c r="AC495" s="13">
        <f>(IF($K495="No",0,VLOOKUP(AC$3,LISTS!$M$2:$N$21,2,FALSE)*IF(Q495="YES",1,0)))*VLOOKUP($H495,LISTS!$G$2:$H$10,2,FALSE)</f>
        <v>0</v>
      </c>
      <c r="AD495" s="13">
        <f>(IF($K495="No",0,VLOOKUP(AD$3,LISTS!$M$2:$N$21,2,FALSE)*IF(R495="YES",1,0)))*VLOOKUP($H495,LISTS!$G$2:$H$10,2,FALSE)</f>
        <v>0</v>
      </c>
      <c r="AE495" s="13">
        <f>(IF($K495="No",0,VLOOKUP(AE$3,LISTS!$M$2:$N$21,2,FALSE)*IF(S495="YES",1,0)))*VLOOKUP($H495,LISTS!$G$2:$H$10,2,FALSE)</f>
        <v>0</v>
      </c>
      <c r="AF495" s="13">
        <f>(IF($K495="No",0,VLOOKUP(AF$3,LISTS!$M$2:$N$21,2,FALSE)*IF(T495="YES",1,0)))*VLOOKUP($H495,LISTS!$G$2:$H$10,2,FALSE)</f>
        <v>0</v>
      </c>
      <c r="AG495" s="13">
        <f>(IF($K495="No",0,VLOOKUP(AG$3,LISTS!$M$2:$N$21,2,FALSE)*IF(U495="YES",1,0)))*VLOOKUP($H495,LISTS!$G$2:$H$10,2,FALSE)</f>
        <v>0</v>
      </c>
      <c r="AH495" s="13">
        <f>(IF($K495="No",0,VLOOKUP(AH$3,LISTS!$M$2:$N$21,2,FALSE)*IF(V495="YES",1,0)))*VLOOKUP($H495,LISTS!$G$2:$H$10,2,FALSE)</f>
        <v>0</v>
      </c>
      <c r="AI495" s="29">
        <f t="shared" si="83"/>
        <v>0</v>
      </c>
    </row>
    <row r="496" spans="1:35" ht="15.75" thickBot="1" x14ac:dyDescent="0.3">
      <c r="A496" s="6">
        <f t="shared" si="80"/>
        <v>2023</v>
      </c>
      <c r="B496" s="15">
        <f t="shared" si="81"/>
        <v>17</v>
      </c>
      <c r="C496" s="15" t="str">
        <f>VLOOKUP($B496,'FIXTURES INPUT'!$A$4:$H$41,2,FALSE)</f>
        <v>WK17</v>
      </c>
      <c r="D496" s="15" t="str">
        <f>VLOOKUP($B496,'FIXTURES INPUT'!$A$4:$H$41,3,FALSE)</f>
        <v>Sat</v>
      </c>
      <c r="E496" s="16">
        <f>VLOOKUP($B496,'FIXTURES INPUT'!$A$4:$H$41,4,FALSE)</f>
        <v>45136</v>
      </c>
      <c r="F496" s="6" t="str">
        <f>VLOOKUP($B496,'FIXTURES INPUT'!$A$4:$H$41,6,FALSE)</f>
        <v>R Wade XI</v>
      </c>
      <c r="G496" s="15" t="str">
        <f>VLOOKUP($B496,'FIXTURES INPUT'!$A$4:$H$41,7,FALSE)</f>
        <v>Home</v>
      </c>
      <c r="H496" s="15" t="str">
        <f>VLOOKUP($B496,'FIXTURES INPUT'!$A$4:$H$41,8,FALSE)</f>
        <v>Standard</v>
      </c>
      <c r="I496" s="15">
        <f t="shared" si="84"/>
        <v>29</v>
      </c>
      <c r="J496" s="6" t="str">
        <f>VLOOKUP($I496,LISTS!$A$2:$B$39,2,FALSE)</f>
        <v>Additional 11</v>
      </c>
      <c r="K496" s="33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X496" s="15">
        <f>(IF($K496="No",0,VLOOKUP(X$3,LISTS!$M$2:$N$21,2,FALSE)*L496))*VLOOKUP($H496,LISTS!$G$2:$H$10,2,FALSE)</f>
        <v>0</v>
      </c>
      <c r="Y496" s="15">
        <f>(IF($K496="No",0,VLOOKUP(Y$3,LISTS!$M$2:$N$21,2,FALSE)*M496))*VLOOKUP($H496,LISTS!$G$2:$H$10,2,FALSE)</f>
        <v>0</v>
      </c>
      <c r="Z496" s="15">
        <f>(IF($K496="No",0,VLOOKUP(Z$3,LISTS!$M$2:$N$21,2,FALSE)*N496))*VLOOKUP($H496,LISTS!$G$2:$H$10,2,FALSE)</f>
        <v>0</v>
      </c>
      <c r="AA496" s="15">
        <f>(IF($K496="No",0,VLOOKUP(AA$3,LISTS!$M$2:$N$21,2,FALSE)*O496))*VLOOKUP($H496,LISTS!$G$2:$H$10,2,FALSE)</f>
        <v>0</v>
      </c>
      <c r="AB496" s="15">
        <f>(IF($K496="No",0,VLOOKUP(AB$3,LISTS!$M$2:$N$21,2,FALSE)*P496))*VLOOKUP($H496,LISTS!$G$2:$H$10,2,FALSE)</f>
        <v>0</v>
      </c>
      <c r="AC496" s="15">
        <f>(IF($K496="No",0,VLOOKUP(AC$3,LISTS!$M$2:$N$21,2,FALSE)*IF(Q496="YES",1,0)))*VLOOKUP($H496,LISTS!$G$2:$H$10,2,FALSE)</f>
        <v>0</v>
      </c>
      <c r="AD496" s="15">
        <f>(IF($K496="No",0,VLOOKUP(AD$3,LISTS!$M$2:$N$21,2,FALSE)*IF(R496="YES",1,0)))*VLOOKUP($H496,LISTS!$G$2:$H$10,2,FALSE)</f>
        <v>0</v>
      </c>
      <c r="AE496" s="15">
        <f>(IF($K496="No",0,VLOOKUP(AE$3,LISTS!$M$2:$N$21,2,FALSE)*IF(S496="YES",1,0)))*VLOOKUP($H496,LISTS!$G$2:$H$10,2,FALSE)</f>
        <v>0</v>
      </c>
      <c r="AF496" s="15">
        <f>(IF($K496="No",0,VLOOKUP(AF$3,LISTS!$M$2:$N$21,2,FALSE)*IF(T496="YES",1,0)))*VLOOKUP($H496,LISTS!$G$2:$H$10,2,FALSE)</f>
        <v>0</v>
      </c>
      <c r="AG496" s="15">
        <f>(IF($K496="No",0,VLOOKUP(AG$3,LISTS!$M$2:$N$21,2,FALSE)*IF(U496="YES",1,0)))*VLOOKUP($H496,LISTS!$G$2:$H$10,2,FALSE)</f>
        <v>0</v>
      </c>
      <c r="AH496" s="15">
        <f>(IF($K496="No",0,VLOOKUP(AH$3,LISTS!$M$2:$N$21,2,FALSE)*IF(V496="YES",1,0)))*VLOOKUP($H496,LISTS!$G$2:$H$10,2,FALSE)</f>
        <v>0</v>
      </c>
      <c r="AI496" s="30">
        <f t="shared" si="83"/>
        <v>0</v>
      </c>
    </row>
    <row r="497" spans="1:35" ht="15.75" thickTop="1" x14ac:dyDescent="0.25">
      <c r="A497" s="3">
        <v>2022</v>
      </c>
      <c r="B497" s="11">
        <f t="shared" ref="B497" si="89">B468+1</f>
        <v>18</v>
      </c>
      <c r="C497" s="11" t="str">
        <f>VLOOKUP($B497,'FIXTURES INPUT'!$A$4:$H$41,2,FALSE)</f>
        <v>WK18</v>
      </c>
      <c r="D497" s="11" t="str">
        <f>VLOOKUP($B497,'FIXTURES INPUT'!$A$4:$H$41,3,FALSE)</f>
        <v>Sat</v>
      </c>
      <c r="E497" s="12">
        <f>VLOOKUP($B497,'FIXTURES INPUT'!$A$4:$H$41,4,FALSE)</f>
        <v>45143</v>
      </c>
      <c r="F497" s="3" t="str">
        <f>VLOOKUP($B497,'FIXTURES INPUT'!$A$4:$H$41,6,FALSE)</f>
        <v>TBC</v>
      </c>
      <c r="G497" s="11" t="str">
        <f>VLOOKUP($B497,'FIXTURES INPUT'!$A$4:$H$41,7,FALSE)</f>
        <v xml:space="preserve"> - </v>
      </c>
      <c r="H497" s="11" t="str">
        <f>VLOOKUP($B497,'FIXTURES INPUT'!$A$4:$H$41,8,FALSE)</f>
        <v>Standard</v>
      </c>
      <c r="I497" s="11">
        <v>1</v>
      </c>
      <c r="J497" s="3" t="str">
        <f>VLOOKUP($I497,LISTS!$A$2:$B$39,2,FALSE)</f>
        <v>Logan</v>
      </c>
      <c r="K497" s="31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X497" s="11">
        <f>(IF($K497="No",0,VLOOKUP(X$3,LISTS!$M$2:$N$21,2,FALSE)*L497))*VLOOKUP($H497,LISTS!$G$2:$H$10,2,FALSE)</f>
        <v>0</v>
      </c>
      <c r="Y497" s="11">
        <f>(IF($K497="No",0,VLOOKUP(Y$3,LISTS!$M$2:$N$21,2,FALSE)*M497))*VLOOKUP($H497,LISTS!$G$2:$H$10,2,FALSE)</f>
        <v>0</v>
      </c>
      <c r="Z497" s="11">
        <f>(IF($K497="No",0,VLOOKUP(Z$3,LISTS!$M$2:$N$21,2,FALSE)*N497))*VLOOKUP($H497,LISTS!$G$2:$H$10,2,FALSE)</f>
        <v>0</v>
      </c>
      <c r="AA497" s="11">
        <f>(IF($K497="No",0,VLOOKUP(AA$3,LISTS!$M$2:$N$21,2,FALSE)*O497))*VLOOKUP($H497,LISTS!$G$2:$H$10,2,FALSE)</f>
        <v>0</v>
      </c>
      <c r="AB497" s="11">
        <f>(IF($K497="No",0,VLOOKUP(AB$3,LISTS!$M$2:$N$21,2,FALSE)*P497))*VLOOKUP($H497,LISTS!$G$2:$H$10,2,FALSE)</f>
        <v>0</v>
      </c>
      <c r="AC497" s="11">
        <f>(IF($K497="No",0,VLOOKUP(AC$3,LISTS!$M$2:$N$21,2,FALSE)*IF(Q497="YES",1,0)))*VLOOKUP($H497,LISTS!$G$2:$H$10,2,FALSE)</f>
        <v>0</v>
      </c>
      <c r="AD497" s="11">
        <f>(IF($K497="No",0,VLOOKUP(AD$3,LISTS!$M$2:$N$21,2,FALSE)*IF(R497="YES",1,0)))*VLOOKUP($H497,LISTS!$G$2:$H$10,2,FALSE)</f>
        <v>0</v>
      </c>
      <c r="AE497" s="11">
        <f>(IF($K497="No",0,VLOOKUP(AE$3,LISTS!$M$2:$N$21,2,FALSE)*IF(S497="YES",1,0)))*VLOOKUP($H497,LISTS!$G$2:$H$10,2,FALSE)</f>
        <v>0</v>
      </c>
      <c r="AF497" s="11">
        <f>(IF($K497="No",0,VLOOKUP(AF$3,LISTS!$M$2:$N$21,2,FALSE)*IF(T497="YES",1,0)))*VLOOKUP($H497,LISTS!$G$2:$H$10,2,FALSE)</f>
        <v>0</v>
      </c>
      <c r="AG497" s="11">
        <f>(IF($K497="No",0,VLOOKUP(AG$3,LISTS!$M$2:$N$21,2,FALSE)*IF(U497="YES",1,0)))*VLOOKUP($H497,LISTS!$G$2:$H$10,2,FALSE)</f>
        <v>0</v>
      </c>
      <c r="AH497" s="11">
        <f>(IF($K497="No",0,VLOOKUP(AH$3,LISTS!$M$2:$N$21,2,FALSE)*IF(V497="YES",1,0)))*VLOOKUP($H497,LISTS!$G$2:$H$10,2,FALSE)</f>
        <v>0</v>
      </c>
      <c r="AI497" s="28">
        <f t="shared" si="83"/>
        <v>0</v>
      </c>
    </row>
    <row r="498" spans="1:35" x14ac:dyDescent="0.25">
      <c r="A498" s="3">
        <f t="shared" ref="A498" si="90">$A$4</f>
        <v>2023</v>
      </c>
      <c r="B498" s="11">
        <f t="shared" ref="B498" si="91">B497</f>
        <v>18</v>
      </c>
      <c r="C498" s="11" t="str">
        <f>VLOOKUP($B498,'FIXTURES INPUT'!$A$4:$H$41,2,FALSE)</f>
        <v>WK18</v>
      </c>
      <c r="D498" s="13" t="str">
        <f>VLOOKUP($B498,'FIXTURES INPUT'!$A$4:$H$41,3,FALSE)</f>
        <v>Sat</v>
      </c>
      <c r="E498" s="14">
        <f>VLOOKUP($B498,'FIXTURES INPUT'!$A$4:$H$41,4,FALSE)</f>
        <v>45143</v>
      </c>
      <c r="F498" s="4" t="str">
        <f>VLOOKUP($B498,'FIXTURES INPUT'!$A$4:$H$41,6,FALSE)</f>
        <v>TBC</v>
      </c>
      <c r="G498" s="13" t="str">
        <f>VLOOKUP($B498,'FIXTURES INPUT'!$A$4:$H$41,7,FALSE)</f>
        <v xml:space="preserve"> - </v>
      </c>
      <c r="H498" s="13" t="str">
        <f>VLOOKUP($B498,'FIXTURES INPUT'!$A$4:$H$41,8,FALSE)</f>
        <v>Standard</v>
      </c>
      <c r="I498" s="13">
        <v>2</v>
      </c>
      <c r="J498" s="4" t="str">
        <f>VLOOKUP($I498,LISTS!$A$2:$B$39,2,FALSE)</f>
        <v>Tris</v>
      </c>
      <c r="K498" s="32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X498" s="13">
        <f>(IF($K498="No",0,VLOOKUP(X$3,LISTS!$M$2:$N$21,2,FALSE)*L498))*VLOOKUP($H498,LISTS!$G$2:$H$10,2,FALSE)</f>
        <v>0</v>
      </c>
      <c r="Y498" s="13">
        <f>(IF($K498="No",0,VLOOKUP(Y$3,LISTS!$M$2:$N$21,2,FALSE)*M498))*VLOOKUP($H498,LISTS!$G$2:$H$10,2,FALSE)</f>
        <v>0</v>
      </c>
      <c r="Z498" s="13">
        <f>(IF($K498="No",0,VLOOKUP(Z$3,LISTS!$M$2:$N$21,2,FALSE)*N498))*VLOOKUP($H498,LISTS!$G$2:$H$10,2,FALSE)</f>
        <v>0</v>
      </c>
      <c r="AA498" s="13">
        <f>(IF($K498="No",0,VLOOKUP(AA$3,LISTS!$M$2:$N$21,2,FALSE)*O498))*VLOOKUP($H498,LISTS!$G$2:$H$10,2,FALSE)</f>
        <v>0</v>
      </c>
      <c r="AB498" s="13">
        <f>(IF($K498="No",0,VLOOKUP(AB$3,LISTS!$M$2:$N$21,2,FALSE)*P498))*VLOOKUP($H498,LISTS!$G$2:$H$10,2,FALSE)</f>
        <v>0</v>
      </c>
      <c r="AC498" s="13">
        <f>(IF($K498="No",0,VLOOKUP(AC$3,LISTS!$M$2:$N$21,2,FALSE)*IF(Q498="YES",1,0)))*VLOOKUP($H498,LISTS!$G$2:$H$10,2,FALSE)</f>
        <v>0</v>
      </c>
      <c r="AD498" s="13">
        <f>(IF($K498="No",0,VLOOKUP(AD$3,LISTS!$M$2:$N$21,2,FALSE)*IF(R498="YES",1,0)))*VLOOKUP($H498,LISTS!$G$2:$H$10,2,FALSE)</f>
        <v>0</v>
      </c>
      <c r="AE498" s="13">
        <f>(IF($K498="No",0,VLOOKUP(AE$3,LISTS!$M$2:$N$21,2,FALSE)*IF(S498="YES",1,0)))*VLOOKUP($H498,LISTS!$G$2:$H$10,2,FALSE)</f>
        <v>0</v>
      </c>
      <c r="AF498" s="13">
        <f>(IF($K498="No",0,VLOOKUP(AF$3,LISTS!$M$2:$N$21,2,FALSE)*IF(T498="YES",1,0)))*VLOOKUP($H498,LISTS!$G$2:$H$10,2,FALSE)</f>
        <v>0</v>
      </c>
      <c r="AG498" s="13">
        <f>(IF($K498="No",0,VLOOKUP(AG$3,LISTS!$M$2:$N$21,2,FALSE)*IF(U498="YES",1,0)))*VLOOKUP($H498,LISTS!$G$2:$H$10,2,FALSE)</f>
        <v>0</v>
      </c>
      <c r="AH498" s="13">
        <f>(IF($K498="No",0,VLOOKUP(AH$3,LISTS!$M$2:$N$21,2,FALSE)*IF(V498="YES",1,0)))*VLOOKUP($H498,LISTS!$G$2:$H$10,2,FALSE)</f>
        <v>0</v>
      </c>
      <c r="AI498" s="29">
        <f t="shared" si="83"/>
        <v>0</v>
      </c>
    </row>
    <row r="499" spans="1:35" x14ac:dyDescent="0.25">
      <c r="A499" s="3">
        <f t="shared" si="80"/>
        <v>2023</v>
      </c>
      <c r="B499" s="11">
        <f t="shared" si="81"/>
        <v>18</v>
      </c>
      <c r="C499" s="11" t="str">
        <f>VLOOKUP($B499,'FIXTURES INPUT'!$A$4:$H$41,2,FALSE)</f>
        <v>WK18</v>
      </c>
      <c r="D499" s="13" t="str">
        <f>VLOOKUP($B499,'FIXTURES INPUT'!$A$4:$H$41,3,FALSE)</f>
        <v>Sat</v>
      </c>
      <c r="E499" s="14">
        <f>VLOOKUP($B499,'FIXTURES INPUT'!$A$4:$H$41,4,FALSE)</f>
        <v>45143</v>
      </c>
      <c r="F499" s="4" t="str">
        <f>VLOOKUP($B499,'FIXTURES INPUT'!$A$4:$H$41,6,FALSE)</f>
        <v>TBC</v>
      </c>
      <c r="G499" s="13" t="str">
        <f>VLOOKUP($B499,'FIXTURES INPUT'!$A$4:$H$41,7,FALSE)</f>
        <v xml:space="preserve"> - </v>
      </c>
      <c r="H499" s="13" t="str">
        <f>VLOOKUP($B499,'FIXTURES INPUT'!$A$4:$H$41,8,FALSE)</f>
        <v>Standard</v>
      </c>
      <c r="I499" s="13">
        <v>3</v>
      </c>
      <c r="J499" s="4" t="str">
        <f>VLOOKUP($I499,LISTS!$A$2:$B$39,2,FALSE)</f>
        <v>Jepson</v>
      </c>
      <c r="K499" s="32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X499" s="13">
        <f>(IF($K499="No",0,VLOOKUP(X$3,LISTS!$M$2:$N$21,2,FALSE)*L499))*VLOOKUP($H499,LISTS!$G$2:$H$10,2,FALSE)</f>
        <v>0</v>
      </c>
      <c r="Y499" s="13">
        <f>(IF($K499="No",0,VLOOKUP(Y$3,LISTS!$M$2:$N$21,2,FALSE)*M499))*VLOOKUP($H499,LISTS!$G$2:$H$10,2,FALSE)</f>
        <v>0</v>
      </c>
      <c r="Z499" s="13">
        <f>(IF($K499="No",0,VLOOKUP(Z$3,LISTS!$M$2:$N$21,2,FALSE)*N499))*VLOOKUP($H499,LISTS!$G$2:$H$10,2,FALSE)</f>
        <v>0</v>
      </c>
      <c r="AA499" s="13">
        <f>(IF($K499="No",0,VLOOKUP(AA$3,LISTS!$M$2:$N$21,2,FALSE)*O499))*VLOOKUP($H499,LISTS!$G$2:$H$10,2,FALSE)</f>
        <v>0</v>
      </c>
      <c r="AB499" s="13">
        <f>(IF($K499="No",0,VLOOKUP(AB$3,LISTS!$M$2:$N$21,2,FALSE)*P499))*VLOOKUP($H499,LISTS!$G$2:$H$10,2,FALSE)</f>
        <v>0</v>
      </c>
      <c r="AC499" s="13">
        <f>(IF($K499="No",0,VLOOKUP(AC$3,LISTS!$M$2:$N$21,2,FALSE)*IF(Q499="YES",1,0)))*VLOOKUP($H499,LISTS!$G$2:$H$10,2,FALSE)</f>
        <v>0</v>
      </c>
      <c r="AD499" s="13">
        <f>(IF($K499="No",0,VLOOKUP(AD$3,LISTS!$M$2:$N$21,2,FALSE)*IF(R499="YES",1,0)))*VLOOKUP($H499,LISTS!$G$2:$H$10,2,FALSE)</f>
        <v>0</v>
      </c>
      <c r="AE499" s="13">
        <f>(IF($K499="No",0,VLOOKUP(AE$3,LISTS!$M$2:$N$21,2,FALSE)*IF(S499="YES",1,0)))*VLOOKUP($H499,LISTS!$G$2:$H$10,2,FALSE)</f>
        <v>0</v>
      </c>
      <c r="AF499" s="13">
        <f>(IF($K499="No",0,VLOOKUP(AF$3,LISTS!$M$2:$N$21,2,FALSE)*IF(T499="YES",1,0)))*VLOOKUP($H499,LISTS!$G$2:$H$10,2,FALSE)</f>
        <v>0</v>
      </c>
      <c r="AG499" s="13">
        <f>(IF($K499="No",0,VLOOKUP(AG$3,LISTS!$M$2:$N$21,2,FALSE)*IF(U499="YES",1,0)))*VLOOKUP($H499,LISTS!$G$2:$H$10,2,FALSE)</f>
        <v>0</v>
      </c>
      <c r="AH499" s="13">
        <f>(IF($K499="No",0,VLOOKUP(AH$3,LISTS!$M$2:$N$21,2,FALSE)*IF(V499="YES",1,0)))*VLOOKUP($H499,LISTS!$G$2:$H$10,2,FALSE)</f>
        <v>0</v>
      </c>
      <c r="AI499" s="29">
        <f t="shared" si="83"/>
        <v>0</v>
      </c>
    </row>
    <row r="500" spans="1:35" x14ac:dyDescent="0.25">
      <c r="A500" s="3">
        <f t="shared" si="80"/>
        <v>2023</v>
      </c>
      <c r="B500" s="11">
        <f t="shared" si="81"/>
        <v>18</v>
      </c>
      <c r="C500" s="11" t="str">
        <f>VLOOKUP($B500,'FIXTURES INPUT'!$A$4:$H$41,2,FALSE)</f>
        <v>WK18</v>
      </c>
      <c r="D500" s="13" t="str">
        <f>VLOOKUP($B500,'FIXTURES INPUT'!$A$4:$H$41,3,FALSE)</f>
        <v>Sat</v>
      </c>
      <c r="E500" s="14">
        <f>VLOOKUP($B500,'FIXTURES INPUT'!$A$4:$H$41,4,FALSE)</f>
        <v>45143</v>
      </c>
      <c r="F500" s="4" t="str">
        <f>VLOOKUP($B500,'FIXTURES INPUT'!$A$4:$H$41,6,FALSE)</f>
        <v>TBC</v>
      </c>
      <c r="G500" s="13" t="str">
        <f>VLOOKUP($B500,'FIXTURES INPUT'!$A$4:$H$41,7,FALSE)</f>
        <v xml:space="preserve"> - </v>
      </c>
      <c r="H500" s="13" t="str">
        <f>VLOOKUP($B500,'FIXTURES INPUT'!$A$4:$H$41,8,FALSE)</f>
        <v>Standard</v>
      </c>
      <c r="I500" s="13">
        <v>4</v>
      </c>
      <c r="J500" s="4" t="str">
        <f>VLOOKUP($I500,LISTS!$A$2:$B$39,2,FALSE)</f>
        <v>Wellsy</v>
      </c>
      <c r="K500" s="32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X500" s="13">
        <f>(IF($K500="No",0,VLOOKUP(X$3,LISTS!$M$2:$N$21,2,FALSE)*L500))*VLOOKUP($H500,LISTS!$G$2:$H$10,2,FALSE)</f>
        <v>0</v>
      </c>
      <c r="Y500" s="13">
        <f>(IF($K500="No",0,VLOOKUP(Y$3,LISTS!$M$2:$N$21,2,FALSE)*M500))*VLOOKUP($H500,LISTS!$G$2:$H$10,2,FALSE)</f>
        <v>0</v>
      </c>
      <c r="Z500" s="13">
        <f>(IF($K500="No",0,VLOOKUP(Z$3,LISTS!$M$2:$N$21,2,FALSE)*N500))*VLOOKUP($H500,LISTS!$G$2:$H$10,2,FALSE)</f>
        <v>0</v>
      </c>
      <c r="AA500" s="13">
        <f>(IF($K500="No",0,VLOOKUP(AA$3,LISTS!$M$2:$N$21,2,FALSE)*O500))*VLOOKUP($H500,LISTS!$G$2:$H$10,2,FALSE)</f>
        <v>0</v>
      </c>
      <c r="AB500" s="13">
        <f>(IF($K500="No",0,VLOOKUP(AB$3,LISTS!$M$2:$N$21,2,FALSE)*P500))*VLOOKUP($H500,LISTS!$G$2:$H$10,2,FALSE)</f>
        <v>0</v>
      </c>
      <c r="AC500" s="13">
        <f>(IF($K500="No",0,VLOOKUP(AC$3,LISTS!$M$2:$N$21,2,FALSE)*IF(Q500="YES",1,0)))*VLOOKUP($H500,LISTS!$G$2:$H$10,2,FALSE)</f>
        <v>0</v>
      </c>
      <c r="AD500" s="13">
        <f>(IF($K500="No",0,VLOOKUP(AD$3,LISTS!$M$2:$N$21,2,FALSE)*IF(R500="YES",1,0)))*VLOOKUP($H500,LISTS!$G$2:$H$10,2,FALSE)</f>
        <v>0</v>
      </c>
      <c r="AE500" s="13">
        <f>(IF($K500="No",0,VLOOKUP(AE$3,LISTS!$M$2:$N$21,2,FALSE)*IF(S500="YES",1,0)))*VLOOKUP($H500,LISTS!$G$2:$H$10,2,FALSE)</f>
        <v>0</v>
      </c>
      <c r="AF500" s="13">
        <f>(IF($K500="No",0,VLOOKUP(AF$3,LISTS!$M$2:$N$21,2,FALSE)*IF(T500="YES",1,0)))*VLOOKUP($H500,LISTS!$G$2:$H$10,2,FALSE)</f>
        <v>0</v>
      </c>
      <c r="AG500" s="13">
        <f>(IF($K500="No",0,VLOOKUP(AG$3,LISTS!$M$2:$N$21,2,FALSE)*IF(U500="YES",1,0)))*VLOOKUP($H500,LISTS!$G$2:$H$10,2,FALSE)</f>
        <v>0</v>
      </c>
      <c r="AH500" s="13">
        <f>(IF($K500="No",0,VLOOKUP(AH$3,LISTS!$M$2:$N$21,2,FALSE)*IF(V500="YES",1,0)))*VLOOKUP($H500,LISTS!$G$2:$H$10,2,FALSE)</f>
        <v>0</v>
      </c>
      <c r="AI500" s="29">
        <f t="shared" si="83"/>
        <v>0</v>
      </c>
    </row>
    <row r="501" spans="1:35" x14ac:dyDescent="0.25">
      <c r="A501" s="3">
        <f t="shared" si="80"/>
        <v>2023</v>
      </c>
      <c r="B501" s="11">
        <f t="shared" si="81"/>
        <v>18</v>
      </c>
      <c r="C501" s="11" t="str">
        <f>VLOOKUP($B501,'FIXTURES INPUT'!$A$4:$H$41,2,FALSE)</f>
        <v>WK18</v>
      </c>
      <c r="D501" s="13" t="str">
        <f>VLOOKUP($B501,'FIXTURES INPUT'!$A$4:$H$41,3,FALSE)</f>
        <v>Sat</v>
      </c>
      <c r="E501" s="14">
        <f>VLOOKUP($B501,'FIXTURES INPUT'!$A$4:$H$41,4,FALSE)</f>
        <v>45143</v>
      </c>
      <c r="F501" s="4" t="str">
        <f>VLOOKUP($B501,'FIXTURES INPUT'!$A$4:$H$41,6,FALSE)</f>
        <v>TBC</v>
      </c>
      <c r="G501" s="13" t="str">
        <f>VLOOKUP($B501,'FIXTURES INPUT'!$A$4:$H$41,7,FALSE)</f>
        <v xml:space="preserve"> - </v>
      </c>
      <c r="H501" s="13" t="str">
        <f>VLOOKUP($B501,'FIXTURES INPUT'!$A$4:$H$41,8,FALSE)</f>
        <v>Standard</v>
      </c>
      <c r="I501" s="13">
        <v>5</v>
      </c>
      <c r="J501" s="4" t="str">
        <f>VLOOKUP($I501,LISTS!$A$2:$B$39,2,FALSE)</f>
        <v>Cal</v>
      </c>
      <c r="K501" s="32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X501" s="13">
        <f>(IF($K501="No",0,VLOOKUP(X$3,LISTS!$M$2:$N$21,2,FALSE)*L501))*VLOOKUP($H501,LISTS!$G$2:$H$10,2,FALSE)</f>
        <v>0</v>
      </c>
      <c r="Y501" s="13">
        <f>(IF($K501="No",0,VLOOKUP(Y$3,LISTS!$M$2:$N$21,2,FALSE)*M501))*VLOOKUP($H501,LISTS!$G$2:$H$10,2,FALSE)</f>
        <v>0</v>
      </c>
      <c r="Z501" s="13">
        <f>(IF($K501="No",0,VLOOKUP(Z$3,LISTS!$M$2:$N$21,2,FALSE)*N501))*VLOOKUP($H501,LISTS!$G$2:$H$10,2,FALSE)</f>
        <v>0</v>
      </c>
      <c r="AA501" s="13">
        <f>(IF($K501="No",0,VLOOKUP(AA$3,LISTS!$M$2:$N$21,2,FALSE)*O501))*VLOOKUP($H501,LISTS!$G$2:$H$10,2,FALSE)</f>
        <v>0</v>
      </c>
      <c r="AB501" s="13">
        <f>(IF($K501="No",0,VLOOKUP(AB$3,LISTS!$M$2:$N$21,2,FALSE)*P501))*VLOOKUP($H501,LISTS!$G$2:$H$10,2,FALSE)</f>
        <v>0</v>
      </c>
      <c r="AC501" s="13">
        <f>(IF($K501="No",0,VLOOKUP(AC$3,LISTS!$M$2:$N$21,2,FALSE)*IF(Q501="YES",1,0)))*VLOOKUP($H501,LISTS!$G$2:$H$10,2,FALSE)</f>
        <v>0</v>
      </c>
      <c r="AD501" s="13">
        <f>(IF($K501="No",0,VLOOKUP(AD$3,LISTS!$M$2:$N$21,2,FALSE)*IF(R501="YES",1,0)))*VLOOKUP($H501,LISTS!$G$2:$H$10,2,FALSE)</f>
        <v>0</v>
      </c>
      <c r="AE501" s="13">
        <f>(IF($K501="No",0,VLOOKUP(AE$3,LISTS!$M$2:$N$21,2,FALSE)*IF(S501="YES",1,0)))*VLOOKUP($H501,LISTS!$G$2:$H$10,2,FALSE)</f>
        <v>0</v>
      </c>
      <c r="AF501" s="13">
        <f>(IF($K501="No",0,VLOOKUP(AF$3,LISTS!$M$2:$N$21,2,FALSE)*IF(T501="YES",1,0)))*VLOOKUP($H501,LISTS!$G$2:$H$10,2,FALSE)</f>
        <v>0</v>
      </c>
      <c r="AG501" s="13">
        <f>(IF($K501="No",0,VLOOKUP(AG$3,LISTS!$M$2:$N$21,2,FALSE)*IF(U501="YES",1,0)))*VLOOKUP($H501,LISTS!$G$2:$H$10,2,FALSE)</f>
        <v>0</v>
      </c>
      <c r="AH501" s="13">
        <f>(IF($K501="No",0,VLOOKUP(AH$3,LISTS!$M$2:$N$21,2,FALSE)*IF(V501="YES",1,0)))*VLOOKUP($H501,LISTS!$G$2:$H$10,2,FALSE)</f>
        <v>0</v>
      </c>
      <c r="AI501" s="29">
        <f t="shared" si="83"/>
        <v>0</v>
      </c>
    </row>
    <row r="502" spans="1:35" x14ac:dyDescent="0.25">
      <c r="A502" s="3">
        <f t="shared" si="80"/>
        <v>2023</v>
      </c>
      <c r="B502" s="11">
        <f t="shared" si="81"/>
        <v>18</v>
      </c>
      <c r="C502" s="11" t="str">
        <f>VLOOKUP($B502,'FIXTURES INPUT'!$A$4:$H$41,2,FALSE)</f>
        <v>WK18</v>
      </c>
      <c r="D502" s="13" t="str">
        <f>VLOOKUP($B502,'FIXTURES INPUT'!$A$4:$H$41,3,FALSE)</f>
        <v>Sat</v>
      </c>
      <c r="E502" s="14">
        <f>VLOOKUP($B502,'FIXTURES INPUT'!$A$4:$H$41,4,FALSE)</f>
        <v>45143</v>
      </c>
      <c r="F502" s="4" t="str">
        <f>VLOOKUP($B502,'FIXTURES INPUT'!$A$4:$H$41,6,FALSE)</f>
        <v>TBC</v>
      </c>
      <c r="G502" s="13" t="str">
        <f>VLOOKUP($B502,'FIXTURES INPUT'!$A$4:$H$41,7,FALSE)</f>
        <v xml:space="preserve"> - </v>
      </c>
      <c r="H502" s="13" t="str">
        <f>VLOOKUP($B502,'FIXTURES INPUT'!$A$4:$H$41,8,FALSE)</f>
        <v>Standard</v>
      </c>
      <c r="I502" s="13">
        <v>6</v>
      </c>
      <c r="J502" s="4" t="str">
        <f>VLOOKUP($I502,LISTS!$A$2:$B$39,2,FALSE)</f>
        <v>Weavers</v>
      </c>
      <c r="K502" s="32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X502" s="13">
        <f>(IF($K502="No",0,VLOOKUP(X$3,LISTS!$M$2:$N$21,2,FALSE)*L502))*VLOOKUP($H502,LISTS!$G$2:$H$10,2,FALSE)</f>
        <v>0</v>
      </c>
      <c r="Y502" s="13">
        <f>(IF($K502="No",0,VLOOKUP(Y$3,LISTS!$M$2:$N$21,2,FALSE)*M502))*VLOOKUP($H502,LISTS!$G$2:$H$10,2,FALSE)</f>
        <v>0</v>
      </c>
      <c r="Z502" s="13">
        <f>(IF($K502="No",0,VLOOKUP(Z$3,LISTS!$M$2:$N$21,2,FALSE)*N502))*VLOOKUP($H502,LISTS!$G$2:$H$10,2,FALSE)</f>
        <v>0</v>
      </c>
      <c r="AA502" s="13">
        <f>(IF($K502="No",0,VLOOKUP(AA$3,LISTS!$M$2:$N$21,2,FALSE)*O502))*VLOOKUP($H502,LISTS!$G$2:$H$10,2,FALSE)</f>
        <v>0</v>
      </c>
      <c r="AB502" s="13">
        <f>(IF($K502="No",0,VLOOKUP(AB$3,LISTS!$M$2:$N$21,2,FALSE)*P502))*VLOOKUP($H502,LISTS!$G$2:$H$10,2,FALSE)</f>
        <v>0</v>
      </c>
      <c r="AC502" s="13">
        <f>(IF($K502="No",0,VLOOKUP(AC$3,LISTS!$M$2:$N$21,2,FALSE)*IF(Q502="YES",1,0)))*VLOOKUP($H502,LISTS!$G$2:$H$10,2,FALSE)</f>
        <v>0</v>
      </c>
      <c r="AD502" s="13">
        <f>(IF($K502="No",0,VLOOKUP(AD$3,LISTS!$M$2:$N$21,2,FALSE)*IF(R502="YES",1,0)))*VLOOKUP($H502,LISTS!$G$2:$H$10,2,FALSE)</f>
        <v>0</v>
      </c>
      <c r="AE502" s="13">
        <f>(IF($K502="No",0,VLOOKUP(AE$3,LISTS!$M$2:$N$21,2,FALSE)*IF(S502="YES",1,0)))*VLOOKUP($H502,LISTS!$G$2:$H$10,2,FALSE)</f>
        <v>0</v>
      </c>
      <c r="AF502" s="13">
        <f>(IF($K502="No",0,VLOOKUP(AF$3,LISTS!$M$2:$N$21,2,FALSE)*IF(T502="YES",1,0)))*VLOOKUP($H502,LISTS!$G$2:$H$10,2,FALSE)</f>
        <v>0</v>
      </c>
      <c r="AG502" s="13">
        <f>(IF($K502="No",0,VLOOKUP(AG$3,LISTS!$M$2:$N$21,2,FALSE)*IF(U502="YES",1,0)))*VLOOKUP($H502,LISTS!$G$2:$H$10,2,FALSE)</f>
        <v>0</v>
      </c>
      <c r="AH502" s="13">
        <f>(IF($K502="No",0,VLOOKUP(AH$3,LISTS!$M$2:$N$21,2,FALSE)*IF(V502="YES",1,0)))*VLOOKUP($H502,LISTS!$G$2:$H$10,2,FALSE)</f>
        <v>0</v>
      </c>
      <c r="AI502" s="29">
        <f t="shared" si="83"/>
        <v>0</v>
      </c>
    </row>
    <row r="503" spans="1:35" x14ac:dyDescent="0.25">
      <c r="A503" s="3">
        <f t="shared" si="80"/>
        <v>2023</v>
      </c>
      <c r="B503" s="11">
        <f t="shared" si="81"/>
        <v>18</v>
      </c>
      <c r="C503" s="11" t="str">
        <f>VLOOKUP($B503,'FIXTURES INPUT'!$A$4:$H$41,2,FALSE)</f>
        <v>WK18</v>
      </c>
      <c r="D503" s="13" t="str">
        <f>VLOOKUP($B503,'FIXTURES INPUT'!$A$4:$H$41,3,FALSE)</f>
        <v>Sat</v>
      </c>
      <c r="E503" s="14">
        <f>VLOOKUP($B503,'FIXTURES INPUT'!$A$4:$H$41,4,FALSE)</f>
        <v>45143</v>
      </c>
      <c r="F503" s="4" t="str">
        <f>VLOOKUP($B503,'FIXTURES INPUT'!$A$4:$H$41,6,FALSE)</f>
        <v>TBC</v>
      </c>
      <c r="G503" s="13" t="str">
        <f>VLOOKUP($B503,'FIXTURES INPUT'!$A$4:$H$41,7,FALSE)</f>
        <v xml:space="preserve"> - </v>
      </c>
      <c r="H503" s="13" t="str">
        <f>VLOOKUP($B503,'FIXTURES INPUT'!$A$4:$H$41,8,FALSE)</f>
        <v>Standard</v>
      </c>
      <c r="I503" s="13">
        <v>7</v>
      </c>
      <c r="J503" s="4" t="str">
        <f>VLOOKUP($I503,LISTS!$A$2:$B$39,2,FALSE)</f>
        <v>Superted</v>
      </c>
      <c r="K503" s="32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X503" s="13">
        <f>(IF($K503="No",0,VLOOKUP(X$3,LISTS!$M$2:$N$21,2,FALSE)*L503))*VLOOKUP($H503,LISTS!$G$2:$H$10,2,FALSE)</f>
        <v>0</v>
      </c>
      <c r="Y503" s="13">
        <f>(IF($K503="No",0,VLOOKUP(Y$3,LISTS!$M$2:$N$21,2,FALSE)*M503))*VLOOKUP($H503,LISTS!$G$2:$H$10,2,FALSE)</f>
        <v>0</v>
      </c>
      <c r="Z503" s="13">
        <f>(IF($K503="No",0,VLOOKUP(Z$3,LISTS!$M$2:$N$21,2,FALSE)*N503))*VLOOKUP($H503,LISTS!$G$2:$H$10,2,FALSE)</f>
        <v>0</v>
      </c>
      <c r="AA503" s="13">
        <f>(IF($K503="No",0,VLOOKUP(AA$3,LISTS!$M$2:$N$21,2,FALSE)*O503))*VLOOKUP($H503,LISTS!$G$2:$H$10,2,FALSE)</f>
        <v>0</v>
      </c>
      <c r="AB503" s="13">
        <f>(IF($K503="No",0,VLOOKUP(AB$3,LISTS!$M$2:$N$21,2,FALSE)*P503))*VLOOKUP($H503,LISTS!$G$2:$H$10,2,FALSE)</f>
        <v>0</v>
      </c>
      <c r="AC503" s="13">
        <f>(IF($K503="No",0,VLOOKUP(AC$3,LISTS!$M$2:$N$21,2,FALSE)*IF(Q503="YES",1,0)))*VLOOKUP($H503,LISTS!$G$2:$H$10,2,FALSE)</f>
        <v>0</v>
      </c>
      <c r="AD503" s="13">
        <f>(IF($K503="No",0,VLOOKUP(AD$3,LISTS!$M$2:$N$21,2,FALSE)*IF(R503="YES",1,0)))*VLOOKUP($H503,LISTS!$G$2:$H$10,2,FALSE)</f>
        <v>0</v>
      </c>
      <c r="AE503" s="13">
        <f>(IF($K503="No",0,VLOOKUP(AE$3,LISTS!$M$2:$N$21,2,FALSE)*IF(S503="YES",1,0)))*VLOOKUP($H503,LISTS!$G$2:$H$10,2,FALSE)</f>
        <v>0</v>
      </c>
      <c r="AF503" s="13">
        <f>(IF($K503="No",0,VLOOKUP(AF$3,LISTS!$M$2:$N$21,2,FALSE)*IF(T503="YES",1,0)))*VLOOKUP($H503,LISTS!$G$2:$H$10,2,FALSE)</f>
        <v>0</v>
      </c>
      <c r="AG503" s="13">
        <f>(IF($K503="No",0,VLOOKUP(AG$3,LISTS!$M$2:$N$21,2,FALSE)*IF(U503="YES",1,0)))*VLOOKUP($H503,LISTS!$G$2:$H$10,2,FALSE)</f>
        <v>0</v>
      </c>
      <c r="AH503" s="13">
        <f>(IF($K503="No",0,VLOOKUP(AH$3,LISTS!$M$2:$N$21,2,FALSE)*IF(V503="YES",1,0)))*VLOOKUP($H503,LISTS!$G$2:$H$10,2,FALSE)</f>
        <v>0</v>
      </c>
      <c r="AI503" s="29">
        <f t="shared" si="83"/>
        <v>0</v>
      </c>
    </row>
    <row r="504" spans="1:35" x14ac:dyDescent="0.25">
      <c r="A504" s="3">
        <f t="shared" si="80"/>
        <v>2023</v>
      </c>
      <c r="B504" s="11">
        <f t="shared" si="81"/>
        <v>18</v>
      </c>
      <c r="C504" s="11" t="str">
        <f>VLOOKUP($B504,'FIXTURES INPUT'!$A$4:$H$41,2,FALSE)</f>
        <v>WK18</v>
      </c>
      <c r="D504" s="13" t="str">
        <f>VLOOKUP($B504,'FIXTURES INPUT'!$A$4:$H$41,3,FALSE)</f>
        <v>Sat</v>
      </c>
      <c r="E504" s="14">
        <f>VLOOKUP($B504,'FIXTURES INPUT'!$A$4:$H$41,4,FALSE)</f>
        <v>45143</v>
      </c>
      <c r="F504" s="4" t="str">
        <f>VLOOKUP($B504,'FIXTURES INPUT'!$A$4:$H$41,6,FALSE)</f>
        <v>TBC</v>
      </c>
      <c r="G504" s="13" t="str">
        <f>VLOOKUP($B504,'FIXTURES INPUT'!$A$4:$H$41,7,FALSE)</f>
        <v xml:space="preserve"> - </v>
      </c>
      <c r="H504" s="13" t="str">
        <f>VLOOKUP($B504,'FIXTURES INPUT'!$A$4:$H$41,8,FALSE)</f>
        <v>Standard</v>
      </c>
      <c r="I504" s="13">
        <f t="shared" ref="I504" si="92">I503+1</f>
        <v>8</v>
      </c>
      <c r="J504" s="4" t="str">
        <f>VLOOKUP($I504,LISTS!$A$2:$B$39,2,FALSE)</f>
        <v>Little</v>
      </c>
      <c r="K504" s="32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X504" s="13">
        <f>(IF($K504="No",0,VLOOKUP(X$3,LISTS!$M$2:$N$21,2,FALSE)*L504))*VLOOKUP($H504,LISTS!$G$2:$H$10,2,FALSE)</f>
        <v>0</v>
      </c>
      <c r="Y504" s="13">
        <f>(IF($K504="No",0,VLOOKUP(Y$3,LISTS!$M$2:$N$21,2,FALSE)*M504))*VLOOKUP($H504,LISTS!$G$2:$H$10,2,FALSE)</f>
        <v>0</v>
      </c>
      <c r="Z504" s="13">
        <f>(IF($K504="No",0,VLOOKUP(Z$3,LISTS!$M$2:$N$21,2,FALSE)*N504))*VLOOKUP($H504,LISTS!$G$2:$H$10,2,FALSE)</f>
        <v>0</v>
      </c>
      <c r="AA504" s="13">
        <f>(IF($K504="No",0,VLOOKUP(AA$3,LISTS!$M$2:$N$21,2,FALSE)*O504))*VLOOKUP($H504,LISTS!$G$2:$H$10,2,FALSE)</f>
        <v>0</v>
      </c>
      <c r="AB504" s="13">
        <f>(IF($K504="No",0,VLOOKUP(AB$3,LISTS!$M$2:$N$21,2,FALSE)*P504))*VLOOKUP($H504,LISTS!$G$2:$H$10,2,FALSE)</f>
        <v>0</v>
      </c>
      <c r="AC504" s="13">
        <f>(IF($K504="No",0,VLOOKUP(AC$3,LISTS!$M$2:$N$21,2,FALSE)*IF(Q504="YES",1,0)))*VLOOKUP($H504,LISTS!$G$2:$H$10,2,FALSE)</f>
        <v>0</v>
      </c>
      <c r="AD504" s="13">
        <f>(IF($K504="No",0,VLOOKUP(AD$3,LISTS!$M$2:$N$21,2,FALSE)*IF(R504="YES",1,0)))*VLOOKUP($H504,LISTS!$G$2:$H$10,2,FALSE)</f>
        <v>0</v>
      </c>
      <c r="AE504" s="13">
        <f>(IF($K504="No",0,VLOOKUP(AE$3,LISTS!$M$2:$N$21,2,FALSE)*IF(S504="YES",1,0)))*VLOOKUP($H504,LISTS!$G$2:$H$10,2,FALSE)</f>
        <v>0</v>
      </c>
      <c r="AF504" s="13">
        <f>(IF($K504="No",0,VLOOKUP(AF$3,LISTS!$M$2:$N$21,2,FALSE)*IF(T504="YES",1,0)))*VLOOKUP($H504,LISTS!$G$2:$H$10,2,FALSE)</f>
        <v>0</v>
      </c>
      <c r="AG504" s="13">
        <f>(IF($K504="No",0,VLOOKUP(AG$3,LISTS!$M$2:$N$21,2,FALSE)*IF(U504="YES",1,0)))*VLOOKUP($H504,LISTS!$G$2:$H$10,2,FALSE)</f>
        <v>0</v>
      </c>
      <c r="AH504" s="13">
        <f>(IF($K504="No",0,VLOOKUP(AH$3,LISTS!$M$2:$N$21,2,FALSE)*IF(V504="YES",1,0)))*VLOOKUP($H504,LISTS!$G$2:$H$10,2,FALSE)</f>
        <v>0</v>
      </c>
      <c r="AI504" s="29">
        <f t="shared" si="83"/>
        <v>0</v>
      </c>
    </row>
    <row r="505" spans="1:35" x14ac:dyDescent="0.25">
      <c r="A505" s="3">
        <f t="shared" si="80"/>
        <v>2023</v>
      </c>
      <c r="B505" s="11">
        <f t="shared" si="81"/>
        <v>18</v>
      </c>
      <c r="C505" s="11" t="str">
        <f>VLOOKUP($B505,'FIXTURES INPUT'!$A$4:$H$41,2,FALSE)</f>
        <v>WK18</v>
      </c>
      <c r="D505" s="13" t="str">
        <f>VLOOKUP($B505,'FIXTURES INPUT'!$A$4:$H$41,3,FALSE)</f>
        <v>Sat</v>
      </c>
      <c r="E505" s="14">
        <f>VLOOKUP($B505,'FIXTURES INPUT'!$A$4:$H$41,4,FALSE)</f>
        <v>45143</v>
      </c>
      <c r="F505" s="4" t="str">
        <f>VLOOKUP($B505,'FIXTURES INPUT'!$A$4:$H$41,6,FALSE)</f>
        <v>TBC</v>
      </c>
      <c r="G505" s="13" t="str">
        <f>VLOOKUP($B505,'FIXTURES INPUT'!$A$4:$H$41,7,FALSE)</f>
        <v xml:space="preserve"> - </v>
      </c>
      <c r="H505" s="13" t="str">
        <f>VLOOKUP($B505,'FIXTURES INPUT'!$A$4:$H$41,8,FALSE)</f>
        <v>Standard</v>
      </c>
      <c r="I505" s="13">
        <f t="shared" si="84"/>
        <v>9</v>
      </c>
      <c r="J505" s="4" t="str">
        <f>VLOOKUP($I505,LISTS!$A$2:$B$39,2,FALSE)</f>
        <v>Dan Common</v>
      </c>
      <c r="K505" s="32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X505" s="13">
        <f>(IF($K505="No",0,VLOOKUP(X$3,LISTS!$M$2:$N$21,2,FALSE)*L505))*VLOOKUP($H505,LISTS!$G$2:$H$10,2,FALSE)</f>
        <v>0</v>
      </c>
      <c r="Y505" s="13">
        <f>(IF($K505="No",0,VLOOKUP(Y$3,LISTS!$M$2:$N$21,2,FALSE)*M505))*VLOOKUP($H505,LISTS!$G$2:$H$10,2,FALSE)</f>
        <v>0</v>
      </c>
      <c r="Z505" s="13">
        <f>(IF($K505="No",0,VLOOKUP(Z$3,LISTS!$M$2:$N$21,2,FALSE)*N505))*VLOOKUP($H505,LISTS!$G$2:$H$10,2,FALSE)</f>
        <v>0</v>
      </c>
      <c r="AA505" s="13">
        <f>(IF($K505="No",0,VLOOKUP(AA$3,LISTS!$M$2:$N$21,2,FALSE)*O505))*VLOOKUP($H505,LISTS!$G$2:$H$10,2,FALSE)</f>
        <v>0</v>
      </c>
      <c r="AB505" s="13">
        <f>(IF($K505="No",0,VLOOKUP(AB$3,LISTS!$M$2:$N$21,2,FALSE)*P505))*VLOOKUP($H505,LISTS!$G$2:$H$10,2,FALSE)</f>
        <v>0</v>
      </c>
      <c r="AC505" s="13">
        <f>(IF($K505="No",0,VLOOKUP(AC$3,LISTS!$M$2:$N$21,2,FALSE)*IF(Q505="YES",1,0)))*VLOOKUP($H505,LISTS!$G$2:$H$10,2,FALSE)</f>
        <v>0</v>
      </c>
      <c r="AD505" s="13">
        <f>(IF($K505="No",0,VLOOKUP(AD$3,LISTS!$M$2:$N$21,2,FALSE)*IF(R505="YES",1,0)))*VLOOKUP($H505,LISTS!$G$2:$H$10,2,FALSE)</f>
        <v>0</v>
      </c>
      <c r="AE505" s="13">
        <f>(IF($K505="No",0,VLOOKUP(AE$3,LISTS!$M$2:$N$21,2,FALSE)*IF(S505="YES",1,0)))*VLOOKUP($H505,LISTS!$G$2:$H$10,2,FALSE)</f>
        <v>0</v>
      </c>
      <c r="AF505" s="13">
        <f>(IF($K505="No",0,VLOOKUP(AF$3,LISTS!$M$2:$N$21,2,FALSE)*IF(T505="YES",1,0)))*VLOOKUP($H505,LISTS!$G$2:$H$10,2,FALSE)</f>
        <v>0</v>
      </c>
      <c r="AG505" s="13">
        <f>(IF($K505="No",0,VLOOKUP(AG$3,LISTS!$M$2:$N$21,2,FALSE)*IF(U505="YES",1,0)))*VLOOKUP($H505,LISTS!$G$2:$H$10,2,FALSE)</f>
        <v>0</v>
      </c>
      <c r="AH505" s="13">
        <f>(IF($K505="No",0,VLOOKUP(AH$3,LISTS!$M$2:$N$21,2,FALSE)*IF(V505="YES",1,0)))*VLOOKUP($H505,LISTS!$G$2:$H$10,2,FALSE)</f>
        <v>0</v>
      </c>
      <c r="AI505" s="29">
        <f t="shared" si="83"/>
        <v>0</v>
      </c>
    </row>
    <row r="506" spans="1:35" x14ac:dyDescent="0.25">
      <c r="A506" s="3">
        <f t="shared" si="80"/>
        <v>2023</v>
      </c>
      <c r="B506" s="11">
        <f t="shared" si="81"/>
        <v>18</v>
      </c>
      <c r="C506" s="11" t="str">
        <f>VLOOKUP($B506,'FIXTURES INPUT'!$A$4:$H$41,2,FALSE)</f>
        <v>WK18</v>
      </c>
      <c r="D506" s="13" t="str">
        <f>VLOOKUP($B506,'FIXTURES INPUT'!$A$4:$H$41,3,FALSE)</f>
        <v>Sat</v>
      </c>
      <c r="E506" s="14">
        <f>VLOOKUP($B506,'FIXTURES INPUT'!$A$4:$H$41,4,FALSE)</f>
        <v>45143</v>
      </c>
      <c r="F506" s="4" t="str">
        <f>VLOOKUP($B506,'FIXTURES INPUT'!$A$4:$H$41,6,FALSE)</f>
        <v>TBC</v>
      </c>
      <c r="G506" s="13" t="str">
        <f>VLOOKUP($B506,'FIXTURES INPUT'!$A$4:$H$41,7,FALSE)</f>
        <v xml:space="preserve"> - </v>
      </c>
      <c r="H506" s="13" t="str">
        <f>VLOOKUP($B506,'FIXTURES INPUT'!$A$4:$H$41,8,FALSE)</f>
        <v>Standard</v>
      </c>
      <c r="I506" s="13">
        <f t="shared" si="84"/>
        <v>10</v>
      </c>
      <c r="J506" s="4" t="str">
        <f>VLOOKUP($I506,LISTS!$A$2:$B$39,2,FALSE)</f>
        <v>Chown</v>
      </c>
      <c r="K506" s="32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X506" s="13">
        <f>(IF($K506="No",0,VLOOKUP(X$3,LISTS!$M$2:$N$21,2,FALSE)*L506))*VLOOKUP($H506,LISTS!$G$2:$H$10,2,FALSE)</f>
        <v>0</v>
      </c>
      <c r="Y506" s="13">
        <f>(IF($K506="No",0,VLOOKUP(Y$3,LISTS!$M$2:$N$21,2,FALSE)*M506))*VLOOKUP($H506,LISTS!$G$2:$H$10,2,FALSE)</f>
        <v>0</v>
      </c>
      <c r="Z506" s="13">
        <f>(IF($K506="No",0,VLOOKUP(Z$3,LISTS!$M$2:$N$21,2,FALSE)*N506))*VLOOKUP($H506,LISTS!$G$2:$H$10,2,FALSE)</f>
        <v>0</v>
      </c>
      <c r="AA506" s="13">
        <f>(IF($K506="No",0,VLOOKUP(AA$3,LISTS!$M$2:$N$21,2,FALSE)*O506))*VLOOKUP($H506,LISTS!$G$2:$H$10,2,FALSE)</f>
        <v>0</v>
      </c>
      <c r="AB506" s="13">
        <f>(IF($K506="No",0,VLOOKUP(AB$3,LISTS!$M$2:$N$21,2,FALSE)*P506))*VLOOKUP($H506,LISTS!$G$2:$H$10,2,FALSE)</f>
        <v>0</v>
      </c>
      <c r="AC506" s="13">
        <f>(IF($K506="No",0,VLOOKUP(AC$3,LISTS!$M$2:$N$21,2,FALSE)*IF(Q506="YES",1,0)))*VLOOKUP($H506,LISTS!$G$2:$H$10,2,FALSE)</f>
        <v>0</v>
      </c>
      <c r="AD506" s="13">
        <f>(IF($K506="No",0,VLOOKUP(AD$3,LISTS!$M$2:$N$21,2,FALSE)*IF(R506="YES",1,0)))*VLOOKUP($H506,LISTS!$G$2:$H$10,2,FALSE)</f>
        <v>0</v>
      </c>
      <c r="AE506" s="13">
        <f>(IF($K506="No",0,VLOOKUP(AE$3,LISTS!$M$2:$N$21,2,FALSE)*IF(S506="YES",1,0)))*VLOOKUP($H506,LISTS!$G$2:$H$10,2,FALSE)</f>
        <v>0</v>
      </c>
      <c r="AF506" s="13">
        <f>(IF($K506="No",0,VLOOKUP(AF$3,LISTS!$M$2:$N$21,2,FALSE)*IF(T506="YES",1,0)))*VLOOKUP($H506,LISTS!$G$2:$H$10,2,FALSE)</f>
        <v>0</v>
      </c>
      <c r="AG506" s="13">
        <f>(IF($K506="No",0,VLOOKUP(AG$3,LISTS!$M$2:$N$21,2,FALSE)*IF(U506="YES",1,0)))*VLOOKUP($H506,LISTS!$G$2:$H$10,2,FALSE)</f>
        <v>0</v>
      </c>
      <c r="AH506" s="13">
        <f>(IF($K506="No",0,VLOOKUP(AH$3,LISTS!$M$2:$N$21,2,FALSE)*IF(V506="YES",1,0)))*VLOOKUP($H506,LISTS!$G$2:$H$10,2,FALSE)</f>
        <v>0</v>
      </c>
      <c r="AI506" s="29">
        <f t="shared" si="83"/>
        <v>0</v>
      </c>
    </row>
    <row r="507" spans="1:35" x14ac:dyDescent="0.25">
      <c r="A507" s="3">
        <f t="shared" si="80"/>
        <v>2023</v>
      </c>
      <c r="B507" s="11">
        <f t="shared" si="81"/>
        <v>18</v>
      </c>
      <c r="C507" s="11" t="str">
        <f>VLOOKUP($B507,'FIXTURES INPUT'!$A$4:$H$41,2,FALSE)</f>
        <v>WK18</v>
      </c>
      <c r="D507" s="13" t="str">
        <f>VLOOKUP($B507,'FIXTURES INPUT'!$A$4:$H$41,3,FALSE)</f>
        <v>Sat</v>
      </c>
      <c r="E507" s="14">
        <f>VLOOKUP($B507,'FIXTURES INPUT'!$A$4:$H$41,4,FALSE)</f>
        <v>45143</v>
      </c>
      <c r="F507" s="4" t="str">
        <f>VLOOKUP($B507,'FIXTURES INPUT'!$A$4:$H$41,6,FALSE)</f>
        <v>TBC</v>
      </c>
      <c r="G507" s="13" t="str">
        <f>VLOOKUP($B507,'FIXTURES INPUT'!$A$4:$H$41,7,FALSE)</f>
        <v xml:space="preserve"> - </v>
      </c>
      <c r="H507" s="13" t="str">
        <f>VLOOKUP($B507,'FIXTURES INPUT'!$A$4:$H$41,8,FALSE)</f>
        <v>Standard</v>
      </c>
      <c r="I507" s="13">
        <f t="shared" si="84"/>
        <v>11</v>
      </c>
      <c r="J507" s="4" t="str">
        <f>VLOOKUP($I507,LISTS!$A$2:$B$39,2,FALSE)</f>
        <v>Minndo</v>
      </c>
      <c r="K507" s="32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X507" s="13">
        <f>(IF($K507="No",0,VLOOKUP(X$3,LISTS!$M$2:$N$21,2,FALSE)*L507))*VLOOKUP($H507,LISTS!$G$2:$H$10,2,FALSE)</f>
        <v>0</v>
      </c>
      <c r="Y507" s="13">
        <f>(IF($K507="No",0,VLOOKUP(Y$3,LISTS!$M$2:$N$21,2,FALSE)*M507))*VLOOKUP($H507,LISTS!$G$2:$H$10,2,FALSE)</f>
        <v>0</v>
      </c>
      <c r="Z507" s="13">
        <f>(IF($K507="No",0,VLOOKUP(Z$3,LISTS!$M$2:$N$21,2,FALSE)*N507))*VLOOKUP($H507,LISTS!$G$2:$H$10,2,FALSE)</f>
        <v>0</v>
      </c>
      <c r="AA507" s="13">
        <f>(IF($K507="No",0,VLOOKUP(AA$3,LISTS!$M$2:$N$21,2,FALSE)*O507))*VLOOKUP($H507,LISTS!$G$2:$H$10,2,FALSE)</f>
        <v>0</v>
      </c>
      <c r="AB507" s="13">
        <f>(IF($K507="No",0,VLOOKUP(AB$3,LISTS!$M$2:$N$21,2,FALSE)*P507))*VLOOKUP($H507,LISTS!$G$2:$H$10,2,FALSE)</f>
        <v>0</v>
      </c>
      <c r="AC507" s="13">
        <f>(IF($K507="No",0,VLOOKUP(AC$3,LISTS!$M$2:$N$21,2,FALSE)*IF(Q507="YES",1,0)))*VLOOKUP($H507,LISTS!$G$2:$H$10,2,FALSE)</f>
        <v>0</v>
      </c>
      <c r="AD507" s="13">
        <f>(IF($K507="No",0,VLOOKUP(AD$3,LISTS!$M$2:$N$21,2,FALSE)*IF(R507="YES",1,0)))*VLOOKUP($H507,LISTS!$G$2:$H$10,2,FALSE)</f>
        <v>0</v>
      </c>
      <c r="AE507" s="13">
        <f>(IF($K507="No",0,VLOOKUP(AE$3,LISTS!$M$2:$N$21,2,FALSE)*IF(S507="YES",1,0)))*VLOOKUP($H507,LISTS!$G$2:$H$10,2,FALSE)</f>
        <v>0</v>
      </c>
      <c r="AF507" s="13">
        <f>(IF($K507="No",0,VLOOKUP(AF$3,LISTS!$M$2:$N$21,2,FALSE)*IF(T507="YES",1,0)))*VLOOKUP($H507,LISTS!$G$2:$H$10,2,FALSE)</f>
        <v>0</v>
      </c>
      <c r="AG507" s="13">
        <f>(IF($K507="No",0,VLOOKUP(AG$3,LISTS!$M$2:$N$21,2,FALSE)*IF(U507="YES",1,0)))*VLOOKUP($H507,LISTS!$G$2:$H$10,2,FALSE)</f>
        <v>0</v>
      </c>
      <c r="AH507" s="13">
        <f>(IF($K507="No",0,VLOOKUP(AH$3,LISTS!$M$2:$N$21,2,FALSE)*IF(V507="YES",1,0)))*VLOOKUP($H507,LISTS!$G$2:$H$10,2,FALSE)</f>
        <v>0</v>
      </c>
      <c r="AI507" s="29">
        <f t="shared" si="83"/>
        <v>0</v>
      </c>
    </row>
    <row r="508" spans="1:35" x14ac:dyDescent="0.25">
      <c r="A508" s="3">
        <f t="shared" si="80"/>
        <v>2023</v>
      </c>
      <c r="B508" s="11">
        <f t="shared" si="81"/>
        <v>18</v>
      </c>
      <c r="C508" s="11" t="str">
        <f>VLOOKUP($B508,'FIXTURES INPUT'!$A$4:$H$41,2,FALSE)</f>
        <v>WK18</v>
      </c>
      <c r="D508" s="13" t="str">
        <f>VLOOKUP($B508,'FIXTURES INPUT'!$A$4:$H$41,3,FALSE)</f>
        <v>Sat</v>
      </c>
      <c r="E508" s="14">
        <f>VLOOKUP($B508,'FIXTURES INPUT'!$A$4:$H$41,4,FALSE)</f>
        <v>45143</v>
      </c>
      <c r="F508" s="4" t="str">
        <f>VLOOKUP($B508,'FIXTURES INPUT'!$A$4:$H$41,6,FALSE)</f>
        <v>TBC</v>
      </c>
      <c r="G508" s="13" t="str">
        <f>VLOOKUP($B508,'FIXTURES INPUT'!$A$4:$H$41,7,FALSE)</f>
        <v xml:space="preserve"> - </v>
      </c>
      <c r="H508" s="13" t="str">
        <f>VLOOKUP($B508,'FIXTURES INPUT'!$A$4:$H$41,8,FALSE)</f>
        <v>Standard</v>
      </c>
      <c r="I508" s="13">
        <f t="shared" si="84"/>
        <v>12</v>
      </c>
      <c r="J508" s="4" t="str">
        <f>VLOOKUP($I508,LISTS!$A$2:$B$39,2,FALSE)</f>
        <v>Bevan Gordon</v>
      </c>
      <c r="K508" s="32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X508" s="13">
        <f>(IF($K508="No",0,VLOOKUP(X$3,LISTS!$M$2:$N$21,2,FALSE)*L508))*VLOOKUP($H508,LISTS!$G$2:$H$10,2,FALSE)</f>
        <v>0</v>
      </c>
      <c r="Y508" s="13">
        <f>(IF($K508="No",0,VLOOKUP(Y$3,LISTS!$M$2:$N$21,2,FALSE)*M508))*VLOOKUP($H508,LISTS!$G$2:$H$10,2,FALSE)</f>
        <v>0</v>
      </c>
      <c r="Z508" s="13">
        <f>(IF($K508="No",0,VLOOKUP(Z$3,LISTS!$M$2:$N$21,2,FALSE)*N508))*VLOOKUP($H508,LISTS!$G$2:$H$10,2,FALSE)</f>
        <v>0</v>
      </c>
      <c r="AA508" s="13">
        <f>(IF($K508="No",0,VLOOKUP(AA$3,LISTS!$M$2:$N$21,2,FALSE)*O508))*VLOOKUP($H508,LISTS!$G$2:$H$10,2,FALSE)</f>
        <v>0</v>
      </c>
      <c r="AB508" s="13">
        <f>(IF($K508="No",0,VLOOKUP(AB$3,LISTS!$M$2:$N$21,2,FALSE)*P508))*VLOOKUP($H508,LISTS!$G$2:$H$10,2,FALSE)</f>
        <v>0</v>
      </c>
      <c r="AC508" s="13">
        <f>(IF($K508="No",0,VLOOKUP(AC$3,LISTS!$M$2:$N$21,2,FALSE)*IF(Q508="YES",1,0)))*VLOOKUP($H508,LISTS!$G$2:$H$10,2,FALSE)</f>
        <v>0</v>
      </c>
      <c r="AD508" s="13">
        <f>(IF($K508="No",0,VLOOKUP(AD$3,LISTS!$M$2:$N$21,2,FALSE)*IF(R508="YES",1,0)))*VLOOKUP($H508,LISTS!$G$2:$H$10,2,FALSE)</f>
        <v>0</v>
      </c>
      <c r="AE508" s="13">
        <f>(IF($K508="No",0,VLOOKUP(AE$3,LISTS!$M$2:$N$21,2,FALSE)*IF(S508="YES",1,0)))*VLOOKUP($H508,LISTS!$G$2:$H$10,2,FALSE)</f>
        <v>0</v>
      </c>
      <c r="AF508" s="13">
        <f>(IF($K508="No",0,VLOOKUP(AF$3,LISTS!$M$2:$N$21,2,FALSE)*IF(T508="YES",1,0)))*VLOOKUP($H508,LISTS!$G$2:$H$10,2,FALSE)</f>
        <v>0</v>
      </c>
      <c r="AG508" s="13">
        <f>(IF($K508="No",0,VLOOKUP(AG$3,LISTS!$M$2:$N$21,2,FALSE)*IF(U508="YES",1,0)))*VLOOKUP($H508,LISTS!$G$2:$H$10,2,FALSE)</f>
        <v>0</v>
      </c>
      <c r="AH508" s="13">
        <f>(IF($K508="No",0,VLOOKUP(AH$3,LISTS!$M$2:$N$21,2,FALSE)*IF(V508="YES",1,0)))*VLOOKUP($H508,LISTS!$G$2:$H$10,2,FALSE)</f>
        <v>0</v>
      </c>
      <c r="AI508" s="29">
        <f t="shared" si="83"/>
        <v>0</v>
      </c>
    </row>
    <row r="509" spans="1:35" x14ac:dyDescent="0.25">
      <c r="A509" s="3">
        <f t="shared" si="80"/>
        <v>2023</v>
      </c>
      <c r="B509" s="11">
        <f t="shared" si="81"/>
        <v>18</v>
      </c>
      <c r="C509" s="11" t="str">
        <f>VLOOKUP($B509,'FIXTURES INPUT'!$A$4:$H$41,2,FALSE)</f>
        <v>WK18</v>
      </c>
      <c r="D509" s="13" t="str">
        <f>VLOOKUP($B509,'FIXTURES INPUT'!$A$4:$H$41,3,FALSE)</f>
        <v>Sat</v>
      </c>
      <c r="E509" s="14">
        <f>VLOOKUP($B509,'FIXTURES INPUT'!$A$4:$H$41,4,FALSE)</f>
        <v>45143</v>
      </c>
      <c r="F509" s="4" t="str">
        <f>VLOOKUP($B509,'FIXTURES INPUT'!$A$4:$H$41,6,FALSE)</f>
        <v>TBC</v>
      </c>
      <c r="G509" s="13" t="str">
        <f>VLOOKUP($B509,'FIXTURES INPUT'!$A$4:$H$41,7,FALSE)</f>
        <v xml:space="preserve"> - </v>
      </c>
      <c r="H509" s="13" t="str">
        <f>VLOOKUP($B509,'FIXTURES INPUT'!$A$4:$H$41,8,FALSE)</f>
        <v>Standard</v>
      </c>
      <c r="I509" s="13">
        <f t="shared" si="84"/>
        <v>13</v>
      </c>
      <c r="J509" s="4" t="str">
        <f>VLOOKUP($I509,LISTS!$A$2:$B$39,2,FALSE)</f>
        <v>Harry Armour</v>
      </c>
      <c r="K509" s="32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X509" s="13">
        <f>(IF($K509="No",0,VLOOKUP(X$3,LISTS!$M$2:$N$21,2,FALSE)*L509))*VLOOKUP($H509,LISTS!$G$2:$H$10,2,FALSE)</f>
        <v>0</v>
      </c>
      <c r="Y509" s="13">
        <f>(IF($K509="No",0,VLOOKUP(Y$3,LISTS!$M$2:$N$21,2,FALSE)*M509))*VLOOKUP($H509,LISTS!$G$2:$H$10,2,FALSE)</f>
        <v>0</v>
      </c>
      <c r="Z509" s="13">
        <f>(IF($K509="No",0,VLOOKUP(Z$3,LISTS!$M$2:$N$21,2,FALSE)*N509))*VLOOKUP($H509,LISTS!$G$2:$H$10,2,FALSE)</f>
        <v>0</v>
      </c>
      <c r="AA509" s="13">
        <f>(IF($K509="No",0,VLOOKUP(AA$3,LISTS!$M$2:$N$21,2,FALSE)*O509))*VLOOKUP($H509,LISTS!$G$2:$H$10,2,FALSE)</f>
        <v>0</v>
      </c>
      <c r="AB509" s="13">
        <f>(IF($K509="No",0,VLOOKUP(AB$3,LISTS!$M$2:$N$21,2,FALSE)*P509))*VLOOKUP($H509,LISTS!$G$2:$H$10,2,FALSE)</f>
        <v>0</v>
      </c>
      <c r="AC509" s="13">
        <f>(IF($K509="No",0,VLOOKUP(AC$3,LISTS!$M$2:$N$21,2,FALSE)*IF(Q509="YES",1,0)))*VLOOKUP($H509,LISTS!$G$2:$H$10,2,FALSE)</f>
        <v>0</v>
      </c>
      <c r="AD509" s="13">
        <f>(IF($K509="No",0,VLOOKUP(AD$3,LISTS!$M$2:$N$21,2,FALSE)*IF(R509="YES",1,0)))*VLOOKUP($H509,LISTS!$G$2:$H$10,2,FALSE)</f>
        <v>0</v>
      </c>
      <c r="AE509" s="13">
        <f>(IF($K509="No",0,VLOOKUP(AE$3,LISTS!$M$2:$N$21,2,FALSE)*IF(S509="YES",1,0)))*VLOOKUP($H509,LISTS!$G$2:$H$10,2,FALSE)</f>
        <v>0</v>
      </c>
      <c r="AF509" s="13">
        <f>(IF($K509="No",0,VLOOKUP(AF$3,LISTS!$M$2:$N$21,2,FALSE)*IF(T509="YES",1,0)))*VLOOKUP($H509,LISTS!$G$2:$H$10,2,FALSE)</f>
        <v>0</v>
      </c>
      <c r="AG509" s="13">
        <f>(IF($K509="No",0,VLOOKUP(AG$3,LISTS!$M$2:$N$21,2,FALSE)*IF(U509="YES",1,0)))*VLOOKUP($H509,LISTS!$G$2:$H$10,2,FALSE)</f>
        <v>0</v>
      </c>
      <c r="AH509" s="13">
        <f>(IF($K509="No",0,VLOOKUP(AH$3,LISTS!$M$2:$N$21,2,FALSE)*IF(V509="YES",1,0)))*VLOOKUP($H509,LISTS!$G$2:$H$10,2,FALSE)</f>
        <v>0</v>
      </c>
      <c r="AI509" s="29">
        <f t="shared" si="83"/>
        <v>0</v>
      </c>
    </row>
    <row r="510" spans="1:35" x14ac:dyDescent="0.25">
      <c r="A510" s="3">
        <f t="shared" ref="A510:A573" si="93">$A$4</f>
        <v>2023</v>
      </c>
      <c r="B510" s="11">
        <f t="shared" ref="B510:B573" si="94">B509</f>
        <v>18</v>
      </c>
      <c r="C510" s="11" t="str">
        <f>VLOOKUP($B510,'FIXTURES INPUT'!$A$4:$H$41,2,FALSE)</f>
        <v>WK18</v>
      </c>
      <c r="D510" s="13" t="str">
        <f>VLOOKUP($B510,'FIXTURES INPUT'!$A$4:$H$41,3,FALSE)</f>
        <v>Sat</v>
      </c>
      <c r="E510" s="14">
        <f>VLOOKUP($B510,'FIXTURES INPUT'!$A$4:$H$41,4,FALSE)</f>
        <v>45143</v>
      </c>
      <c r="F510" s="4" t="str">
        <f>VLOOKUP($B510,'FIXTURES INPUT'!$A$4:$H$41,6,FALSE)</f>
        <v>TBC</v>
      </c>
      <c r="G510" s="13" t="str">
        <f>VLOOKUP($B510,'FIXTURES INPUT'!$A$4:$H$41,7,FALSE)</f>
        <v xml:space="preserve"> - </v>
      </c>
      <c r="H510" s="13" t="str">
        <f>VLOOKUP($B510,'FIXTURES INPUT'!$A$4:$H$41,8,FALSE)</f>
        <v>Standard</v>
      </c>
      <c r="I510" s="13">
        <f t="shared" si="84"/>
        <v>14</v>
      </c>
      <c r="J510" s="4" t="str">
        <f>VLOOKUP($I510,LISTS!$A$2:$B$39,2,FALSE)</f>
        <v>KP</v>
      </c>
      <c r="K510" s="32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X510" s="13">
        <f>(IF($K510="No",0,VLOOKUP(X$3,LISTS!$M$2:$N$21,2,FALSE)*L510))*VLOOKUP($H510,LISTS!$G$2:$H$10,2,FALSE)</f>
        <v>0</v>
      </c>
      <c r="Y510" s="13">
        <f>(IF($K510="No",0,VLOOKUP(Y$3,LISTS!$M$2:$N$21,2,FALSE)*M510))*VLOOKUP($H510,LISTS!$G$2:$H$10,2,FALSE)</f>
        <v>0</v>
      </c>
      <c r="Z510" s="13">
        <f>(IF($K510="No",0,VLOOKUP(Z$3,LISTS!$M$2:$N$21,2,FALSE)*N510))*VLOOKUP($H510,LISTS!$G$2:$H$10,2,FALSE)</f>
        <v>0</v>
      </c>
      <c r="AA510" s="13">
        <f>(IF($K510="No",0,VLOOKUP(AA$3,LISTS!$M$2:$N$21,2,FALSE)*O510))*VLOOKUP($H510,LISTS!$G$2:$H$10,2,FALSE)</f>
        <v>0</v>
      </c>
      <c r="AB510" s="13">
        <f>(IF($K510="No",0,VLOOKUP(AB$3,LISTS!$M$2:$N$21,2,FALSE)*P510))*VLOOKUP($H510,LISTS!$G$2:$H$10,2,FALSE)</f>
        <v>0</v>
      </c>
      <c r="AC510" s="13">
        <f>(IF($K510="No",0,VLOOKUP(AC$3,LISTS!$M$2:$N$21,2,FALSE)*IF(Q510="YES",1,0)))*VLOOKUP($H510,LISTS!$G$2:$H$10,2,FALSE)</f>
        <v>0</v>
      </c>
      <c r="AD510" s="13">
        <f>(IF($K510="No",0,VLOOKUP(AD$3,LISTS!$M$2:$N$21,2,FALSE)*IF(R510="YES",1,0)))*VLOOKUP($H510,LISTS!$G$2:$H$10,2,FALSE)</f>
        <v>0</v>
      </c>
      <c r="AE510" s="13">
        <f>(IF($K510="No",0,VLOOKUP(AE$3,LISTS!$M$2:$N$21,2,FALSE)*IF(S510="YES",1,0)))*VLOOKUP($H510,LISTS!$G$2:$H$10,2,FALSE)</f>
        <v>0</v>
      </c>
      <c r="AF510" s="13">
        <f>(IF($K510="No",0,VLOOKUP(AF$3,LISTS!$M$2:$N$21,2,FALSE)*IF(T510="YES",1,0)))*VLOOKUP($H510,LISTS!$G$2:$H$10,2,FALSE)</f>
        <v>0</v>
      </c>
      <c r="AG510" s="13">
        <f>(IF($K510="No",0,VLOOKUP(AG$3,LISTS!$M$2:$N$21,2,FALSE)*IF(U510="YES",1,0)))*VLOOKUP($H510,LISTS!$G$2:$H$10,2,FALSE)</f>
        <v>0</v>
      </c>
      <c r="AH510" s="13">
        <f>(IF($K510="No",0,VLOOKUP(AH$3,LISTS!$M$2:$N$21,2,FALSE)*IF(V510="YES",1,0)))*VLOOKUP($H510,LISTS!$G$2:$H$10,2,FALSE)</f>
        <v>0</v>
      </c>
      <c r="AI510" s="29">
        <f t="shared" si="83"/>
        <v>0</v>
      </c>
    </row>
    <row r="511" spans="1:35" x14ac:dyDescent="0.25">
      <c r="A511" s="3">
        <f t="shared" si="93"/>
        <v>2023</v>
      </c>
      <c r="B511" s="11">
        <f t="shared" si="94"/>
        <v>18</v>
      </c>
      <c r="C511" s="11" t="str">
        <f>VLOOKUP($B511,'FIXTURES INPUT'!$A$4:$H$41,2,FALSE)</f>
        <v>WK18</v>
      </c>
      <c r="D511" s="13" t="str">
        <f>VLOOKUP($B511,'FIXTURES INPUT'!$A$4:$H$41,3,FALSE)</f>
        <v>Sat</v>
      </c>
      <c r="E511" s="14">
        <f>VLOOKUP($B511,'FIXTURES INPUT'!$A$4:$H$41,4,FALSE)</f>
        <v>45143</v>
      </c>
      <c r="F511" s="4" t="str">
        <f>VLOOKUP($B511,'FIXTURES INPUT'!$A$4:$H$41,6,FALSE)</f>
        <v>TBC</v>
      </c>
      <c r="G511" s="13" t="str">
        <f>VLOOKUP($B511,'FIXTURES INPUT'!$A$4:$H$41,7,FALSE)</f>
        <v xml:space="preserve"> - </v>
      </c>
      <c r="H511" s="13" t="str">
        <f>VLOOKUP($B511,'FIXTURES INPUT'!$A$4:$H$41,8,FALSE)</f>
        <v>Standard</v>
      </c>
      <c r="I511" s="13">
        <f t="shared" si="84"/>
        <v>15</v>
      </c>
      <c r="J511" s="4" t="str">
        <f>VLOOKUP($I511,LISTS!$A$2:$B$39,2,FALSE)</f>
        <v>Will Stacey</v>
      </c>
      <c r="K511" s="32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X511" s="13">
        <f>(IF($K511="No",0,VLOOKUP(X$3,LISTS!$M$2:$N$21,2,FALSE)*L511))*VLOOKUP($H511,LISTS!$G$2:$H$10,2,FALSE)</f>
        <v>0</v>
      </c>
      <c r="Y511" s="13">
        <f>(IF($K511="No",0,VLOOKUP(Y$3,LISTS!$M$2:$N$21,2,FALSE)*M511))*VLOOKUP($H511,LISTS!$G$2:$H$10,2,FALSE)</f>
        <v>0</v>
      </c>
      <c r="Z511" s="13">
        <f>(IF($K511="No",0,VLOOKUP(Z$3,LISTS!$M$2:$N$21,2,FALSE)*N511))*VLOOKUP($H511,LISTS!$G$2:$H$10,2,FALSE)</f>
        <v>0</v>
      </c>
      <c r="AA511" s="13">
        <f>(IF($K511="No",0,VLOOKUP(AA$3,LISTS!$M$2:$N$21,2,FALSE)*O511))*VLOOKUP($H511,LISTS!$G$2:$H$10,2,FALSE)</f>
        <v>0</v>
      </c>
      <c r="AB511" s="13">
        <f>(IF($K511="No",0,VLOOKUP(AB$3,LISTS!$M$2:$N$21,2,FALSE)*P511))*VLOOKUP($H511,LISTS!$G$2:$H$10,2,FALSE)</f>
        <v>0</v>
      </c>
      <c r="AC511" s="13">
        <f>(IF($K511="No",0,VLOOKUP(AC$3,LISTS!$M$2:$N$21,2,FALSE)*IF(Q511="YES",1,0)))*VLOOKUP($H511,LISTS!$G$2:$H$10,2,FALSE)</f>
        <v>0</v>
      </c>
      <c r="AD511" s="13">
        <f>(IF($K511="No",0,VLOOKUP(AD$3,LISTS!$M$2:$N$21,2,FALSE)*IF(R511="YES",1,0)))*VLOOKUP($H511,LISTS!$G$2:$H$10,2,FALSE)</f>
        <v>0</v>
      </c>
      <c r="AE511" s="13">
        <f>(IF($K511="No",0,VLOOKUP(AE$3,LISTS!$M$2:$N$21,2,FALSE)*IF(S511="YES",1,0)))*VLOOKUP($H511,LISTS!$G$2:$H$10,2,FALSE)</f>
        <v>0</v>
      </c>
      <c r="AF511" s="13">
        <f>(IF($K511="No",0,VLOOKUP(AF$3,LISTS!$M$2:$N$21,2,FALSE)*IF(T511="YES",1,0)))*VLOOKUP($H511,LISTS!$G$2:$H$10,2,FALSE)</f>
        <v>0</v>
      </c>
      <c r="AG511" s="13">
        <f>(IF($K511="No",0,VLOOKUP(AG$3,LISTS!$M$2:$N$21,2,FALSE)*IF(U511="YES",1,0)))*VLOOKUP($H511,LISTS!$G$2:$H$10,2,FALSE)</f>
        <v>0</v>
      </c>
      <c r="AH511" s="13">
        <f>(IF($K511="No",0,VLOOKUP(AH$3,LISTS!$M$2:$N$21,2,FALSE)*IF(V511="YES",1,0)))*VLOOKUP($H511,LISTS!$G$2:$H$10,2,FALSE)</f>
        <v>0</v>
      </c>
      <c r="AI511" s="29">
        <f t="shared" si="83"/>
        <v>0</v>
      </c>
    </row>
    <row r="512" spans="1:35" x14ac:dyDescent="0.25">
      <c r="A512" s="3">
        <f t="shared" si="93"/>
        <v>2023</v>
      </c>
      <c r="B512" s="11">
        <f t="shared" si="94"/>
        <v>18</v>
      </c>
      <c r="C512" s="11" t="str">
        <f>VLOOKUP($B512,'FIXTURES INPUT'!$A$4:$H$41,2,FALSE)</f>
        <v>WK18</v>
      </c>
      <c r="D512" s="13" t="str">
        <f>VLOOKUP($B512,'FIXTURES INPUT'!$A$4:$H$41,3,FALSE)</f>
        <v>Sat</v>
      </c>
      <c r="E512" s="14">
        <f>VLOOKUP($B512,'FIXTURES INPUT'!$A$4:$H$41,4,FALSE)</f>
        <v>45143</v>
      </c>
      <c r="F512" s="4" t="str">
        <f>VLOOKUP($B512,'FIXTURES INPUT'!$A$4:$H$41,6,FALSE)</f>
        <v>TBC</v>
      </c>
      <c r="G512" s="13" t="str">
        <f>VLOOKUP($B512,'FIXTURES INPUT'!$A$4:$H$41,7,FALSE)</f>
        <v xml:space="preserve"> - </v>
      </c>
      <c r="H512" s="13" t="str">
        <f>VLOOKUP($B512,'FIXTURES INPUT'!$A$4:$H$41,8,FALSE)</f>
        <v>Standard</v>
      </c>
      <c r="I512" s="13">
        <f t="shared" si="84"/>
        <v>16</v>
      </c>
      <c r="J512" s="4" t="str">
        <f>VLOOKUP($I512,LISTS!$A$2:$B$39,2,FALSE)</f>
        <v>Barry</v>
      </c>
      <c r="K512" s="32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X512" s="13">
        <f>(IF($K512="No",0,VLOOKUP(X$3,LISTS!$M$2:$N$21,2,FALSE)*L512))*VLOOKUP($H512,LISTS!$G$2:$H$10,2,FALSE)</f>
        <v>0</v>
      </c>
      <c r="Y512" s="13">
        <f>(IF($K512="No",0,VLOOKUP(Y$3,LISTS!$M$2:$N$21,2,FALSE)*M512))*VLOOKUP($H512,LISTS!$G$2:$H$10,2,FALSE)</f>
        <v>0</v>
      </c>
      <c r="Z512" s="13">
        <f>(IF($K512="No",0,VLOOKUP(Z$3,LISTS!$M$2:$N$21,2,FALSE)*N512))*VLOOKUP($H512,LISTS!$G$2:$H$10,2,FALSE)</f>
        <v>0</v>
      </c>
      <c r="AA512" s="13">
        <f>(IF($K512="No",0,VLOOKUP(AA$3,LISTS!$M$2:$N$21,2,FALSE)*O512))*VLOOKUP($H512,LISTS!$G$2:$H$10,2,FALSE)</f>
        <v>0</v>
      </c>
      <c r="AB512" s="13">
        <f>(IF($K512="No",0,VLOOKUP(AB$3,LISTS!$M$2:$N$21,2,FALSE)*P512))*VLOOKUP($H512,LISTS!$G$2:$H$10,2,FALSE)</f>
        <v>0</v>
      </c>
      <c r="AC512" s="13">
        <f>(IF($K512="No",0,VLOOKUP(AC$3,LISTS!$M$2:$N$21,2,FALSE)*IF(Q512="YES",1,0)))*VLOOKUP($H512,LISTS!$G$2:$H$10,2,FALSE)</f>
        <v>0</v>
      </c>
      <c r="AD512" s="13">
        <f>(IF($K512="No",0,VLOOKUP(AD$3,LISTS!$M$2:$N$21,2,FALSE)*IF(R512="YES",1,0)))*VLOOKUP($H512,LISTS!$G$2:$H$10,2,FALSE)</f>
        <v>0</v>
      </c>
      <c r="AE512" s="13">
        <f>(IF($K512="No",0,VLOOKUP(AE$3,LISTS!$M$2:$N$21,2,FALSE)*IF(S512="YES",1,0)))*VLOOKUP($H512,LISTS!$G$2:$H$10,2,FALSE)</f>
        <v>0</v>
      </c>
      <c r="AF512" s="13">
        <f>(IF($K512="No",0,VLOOKUP(AF$3,LISTS!$M$2:$N$21,2,FALSE)*IF(T512="YES",1,0)))*VLOOKUP($H512,LISTS!$G$2:$H$10,2,FALSE)</f>
        <v>0</v>
      </c>
      <c r="AG512" s="13">
        <f>(IF($K512="No",0,VLOOKUP(AG$3,LISTS!$M$2:$N$21,2,FALSE)*IF(U512="YES",1,0)))*VLOOKUP($H512,LISTS!$G$2:$H$10,2,FALSE)</f>
        <v>0</v>
      </c>
      <c r="AH512" s="13">
        <f>(IF($K512="No",0,VLOOKUP(AH$3,LISTS!$M$2:$N$21,2,FALSE)*IF(V512="YES",1,0)))*VLOOKUP($H512,LISTS!$G$2:$H$10,2,FALSE)</f>
        <v>0</v>
      </c>
      <c r="AI512" s="29">
        <f t="shared" si="83"/>
        <v>0</v>
      </c>
    </row>
    <row r="513" spans="1:35" x14ac:dyDescent="0.25">
      <c r="A513" s="3">
        <f t="shared" si="93"/>
        <v>2023</v>
      </c>
      <c r="B513" s="11">
        <f t="shared" si="94"/>
        <v>18</v>
      </c>
      <c r="C513" s="11" t="str">
        <f>VLOOKUP($B513,'FIXTURES INPUT'!$A$4:$H$41,2,FALSE)</f>
        <v>WK18</v>
      </c>
      <c r="D513" s="13" t="str">
        <f>VLOOKUP($B513,'FIXTURES INPUT'!$A$4:$H$41,3,FALSE)</f>
        <v>Sat</v>
      </c>
      <c r="E513" s="14">
        <f>VLOOKUP($B513,'FIXTURES INPUT'!$A$4:$H$41,4,FALSE)</f>
        <v>45143</v>
      </c>
      <c r="F513" s="4" t="str">
        <f>VLOOKUP($B513,'FIXTURES INPUT'!$A$4:$H$41,6,FALSE)</f>
        <v>TBC</v>
      </c>
      <c r="G513" s="13" t="str">
        <f>VLOOKUP($B513,'FIXTURES INPUT'!$A$4:$H$41,7,FALSE)</f>
        <v xml:space="preserve"> - </v>
      </c>
      <c r="H513" s="13" t="str">
        <f>VLOOKUP($B513,'FIXTURES INPUT'!$A$4:$H$41,8,FALSE)</f>
        <v>Standard</v>
      </c>
      <c r="I513" s="13">
        <f t="shared" si="84"/>
        <v>17</v>
      </c>
      <c r="J513" s="4" t="str">
        <f>VLOOKUP($I513,LISTS!$A$2:$B$39,2,FALSE)</f>
        <v>Rob Sherriff</v>
      </c>
      <c r="K513" s="32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X513" s="13">
        <f>(IF($K513="No",0,VLOOKUP(X$3,LISTS!$M$2:$N$21,2,FALSE)*L513))*VLOOKUP($H513,LISTS!$G$2:$H$10,2,FALSE)</f>
        <v>0</v>
      </c>
      <c r="Y513" s="13">
        <f>(IF($K513="No",0,VLOOKUP(Y$3,LISTS!$M$2:$N$21,2,FALSE)*M513))*VLOOKUP($H513,LISTS!$G$2:$H$10,2,FALSE)</f>
        <v>0</v>
      </c>
      <c r="Z513" s="13">
        <f>(IF($K513="No",0,VLOOKUP(Z$3,LISTS!$M$2:$N$21,2,FALSE)*N513))*VLOOKUP($H513,LISTS!$G$2:$H$10,2,FALSE)</f>
        <v>0</v>
      </c>
      <c r="AA513" s="13">
        <f>(IF($K513="No",0,VLOOKUP(AA$3,LISTS!$M$2:$N$21,2,FALSE)*O513))*VLOOKUP($H513,LISTS!$G$2:$H$10,2,FALSE)</f>
        <v>0</v>
      </c>
      <c r="AB513" s="13">
        <f>(IF($K513="No",0,VLOOKUP(AB$3,LISTS!$M$2:$N$21,2,FALSE)*P513))*VLOOKUP($H513,LISTS!$G$2:$H$10,2,FALSE)</f>
        <v>0</v>
      </c>
      <c r="AC513" s="13">
        <f>(IF($K513="No",0,VLOOKUP(AC$3,LISTS!$M$2:$N$21,2,FALSE)*IF(Q513="YES",1,0)))*VLOOKUP($H513,LISTS!$G$2:$H$10,2,FALSE)</f>
        <v>0</v>
      </c>
      <c r="AD513" s="13">
        <f>(IF($K513="No",0,VLOOKUP(AD$3,LISTS!$M$2:$N$21,2,FALSE)*IF(R513="YES",1,0)))*VLOOKUP($H513,LISTS!$G$2:$H$10,2,FALSE)</f>
        <v>0</v>
      </c>
      <c r="AE513" s="13">
        <f>(IF($K513="No",0,VLOOKUP(AE$3,LISTS!$M$2:$N$21,2,FALSE)*IF(S513="YES",1,0)))*VLOOKUP($H513,LISTS!$G$2:$H$10,2,FALSE)</f>
        <v>0</v>
      </c>
      <c r="AF513" s="13">
        <f>(IF($K513="No",0,VLOOKUP(AF$3,LISTS!$M$2:$N$21,2,FALSE)*IF(T513="YES",1,0)))*VLOOKUP($H513,LISTS!$G$2:$H$10,2,FALSE)</f>
        <v>0</v>
      </c>
      <c r="AG513" s="13">
        <f>(IF($K513="No",0,VLOOKUP(AG$3,LISTS!$M$2:$N$21,2,FALSE)*IF(U513="YES",1,0)))*VLOOKUP($H513,LISTS!$G$2:$H$10,2,FALSE)</f>
        <v>0</v>
      </c>
      <c r="AH513" s="13">
        <f>(IF($K513="No",0,VLOOKUP(AH$3,LISTS!$M$2:$N$21,2,FALSE)*IF(V513="YES",1,0)))*VLOOKUP($H513,LISTS!$G$2:$H$10,2,FALSE)</f>
        <v>0</v>
      </c>
      <c r="AI513" s="29">
        <f t="shared" si="83"/>
        <v>0</v>
      </c>
    </row>
    <row r="514" spans="1:35" x14ac:dyDescent="0.25">
      <c r="A514" s="3">
        <f t="shared" si="93"/>
        <v>2023</v>
      </c>
      <c r="B514" s="11">
        <f t="shared" si="94"/>
        <v>18</v>
      </c>
      <c r="C514" s="11" t="str">
        <f>VLOOKUP($B514,'FIXTURES INPUT'!$A$4:$H$41,2,FALSE)</f>
        <v>WK18</v>
      </c>
      <c r="D514" s="13" t="str">
        <f>VLOOKUP($B514,'FIXTURES INPUT'!$A$4:$H$41,3,FALSE)</f>
        <v>Sat</v>
      </c>
      <c r="E514" s="14">
        <f>VLOOKUP($B514,'FIXTURES INPUT'!$A$4:$H$41,4,FALSE)</f>
        <v>45143</v>
      </c>
      <c r="F514" s="4" t="str">
        <f>VLOOKUP($B514,'FIXTURES INPUT'!$A$4:$H$41,6,FALSE)</f>
        <v>TBC</v>
      </c>
      <c r="G514" s="13" t="str">
        <f>VLOOKUP($B514,'FIXTURES INPUT'!$A$4:$H$41,7,FALSE)</f>
        <v xml:space="preserve"> - </v>
      </c>
      <c r="H514" s="13" t="str">
        <f>VLOOKUP($B514,'FIXTURES INPUT'!$A$4:$H$41,8,FALSE)</f>
        <v>Standard</v>
      </c>
      <c r="I514" s="13">
        <f t="shared" si="84"/>
        <v>18</v>
      </c>
      <c r="J514" s="4" t="str">
        <f>VLOOKUP($I514,LISTS!$A$2:$B$39,2,FALSE)</f>
        <v>Gary Chenery</v>
      </c>
      <c r="K514" s="32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X514" s="13">
        <f>(IF($K514="No",0,VLOOKUP(X$3,LISTS!$M$2:$N$21,2,FALSE)*L514))*VLOOKUP($H514,LISTS!$G$2:$H$10,2,FALSE)</f>
        <v>0</v>
      </c>
      <c r="Y514" s="13">
        <f>(IF($K514="No",0,VLOOKUP(Y$3,LISTS!$M$2:$N$21,2,FALSE)*M514))*VLOOKUP($H514,LISTS!$G$2:$H$10,2,FALSE)</f>
        <v>0</v>
      </c>
      <c r="Z514" s="13">
        <f>(IF($K514="No",0,VLOOKUP(Z$3,LISTS!$M$2:$N$21,2,FALSE)*N514))*VLOOKUP($H514,LISTS!$G$2:$H$10,2,FALSE)</f>
        <v>0</v>
      </c>
      <c r="AA514" s="13">
        <f>(IF($K514="No",0,VLOOKUP(AA$3,LISTS!$M$2:$N$21,2,FALSE)*O514))*VLOOKUP($H514,LISTS!$G$2:$H$10,2,FALSE)</f>
        <v>0</v>
      </c>
      <c r="AB514" s="13">
        <f>(IF($K514="No",0,VLOOKUP(AB$3,LISTS!$M$2:$N$21,2,FALSE)*P514))*VLOOKUP($H514,LISTS!$G$2:$H$10,2,FALSE)</f>
        <v>0</v>
      </c>
      <c r="AC514" s="13">
        <f>(IF($K514="No",0,VLOOKUP(AC$3,LISTS!$M$2:$N$21,2,FALSE)*IF(Q514="YES",1,0)))*VLOOKUP($H514,LISTS!$G$2:$H$10,2,FALSE)</f>
        <v>0</v>
      </c>
      <c r="AD514" s="13">
        <f>(IF($K514="No",0,VLOOKUP(AD$3,LISTS!$M$2:$N$21,2,FALSE)*IF(R514="YES",1,0)))*VLOOKUP($H514,LISTS!$G$2:$H$10,2,FALSE)</f>
        <v>0</v>
      </c>
      <c r="AE514" s="13">
        <f>(IF($K514="No",0,VLOOKUP(AE$3,LISTS!$M$2:$N$21,2,FALSE)*IF(S514="YES",1,0)))*VLOOKUP($H514,LISTS!$G$2:$H$10,2,FALSE)</f>
        <v>0</v>
      </c>
      <c r="AF514" s="13">
        <f>(IF($K514="No",0,VLOOKUP(AF$3,LISTS!$M$2:$N$21,2,FALSE)*IF(T514="YES",1,0)))*VLOOKUP($H514,LISTS!$G$2:$H$10,2,FALSE)</f>
        <v>0</v>
      </c>
      <c r="AG514" s="13">
        <f>(IF($K514="No",0,VLOOKUP(AG$3,LISTS!$M$2:$N$21,2,FALSE)*IF(U514="YES",1,0)))*VLOOKUP($H514,LISTS!$G$2:$H$10,2,FALSE)</f>
        <v>0</v>
      </c>
      <c r="AH514" s="13">
        <f>(IF($K514="No",0,VLOOKUP(AH$3,LISTS!$M$2:$N$21,2,FALSE)*IF(V514="YES",1,0)))*VLOOKUP($H514,LISTS!$G$2:$H$10,2,FALSE)</f>
        <v>0</v>
      </c>
      <c r="AI514" s="29">
        <f t="shared" si="83"/>
        <v>0</v>
      </c>
    </row>
    <row r="515" spans="1:35" x14ac:dyDescent="0.25">
      <c r="A515" s="3">
        <f t="shared" si="93"/>
        <v>2023</v>
      </c>
      <c r="B515" s="11">
        <f t="shared" si="94"/>
        <v>18</v>
      </c>
      <c r="C515" s="11" t="str">
        <f>VLOOKUP($B515,'FIXTURES INPUT'!$A$4:$H$41,2,FALSE)</f>
        <v>WK18</v>
      </c>
      <c r="D515" s="13" t="str">
        <f>VLOOKUP($B515,'FIXTURES INPUT'!$A$4:$H$41,3,FALSE)</f>
        <v>Sat</v>
      </c>
      <c r="E515" s="14">
        <f>VLOOKUP($B515,'FIXTURES INPUT'!$A$4:$H$41,4,FALSE)</f>
        <v>45143</v>
      </c>
      <c r="F515" s="4" t="str">
        <f>VLOOKUP($B515,'FIXTURES INPUT'!$A$4:$H$41,6,FALSE)</f>
        <v>TBC</v>
      </c>
      <c r="G515" s="13" t="str">
        <f>VLOOKUP($B515,'FIXTURES INPUT'!$A$4:$H$41,7,FALSE)</f>
        <v xml:space="preserve"> - </v>
      </c>
      <c r="H515" s="13" t="str">
        <f>VLOOKUP($B515,'FIXTURES INPUT'!$A$4:$H$41,8,FALSE)</f>
        <v>Standard</v>
      </c>
      <c r="I515" s="13">
        <f t="shared" si="84"/>
        <v>19</v>
      </c>
      <c r="J515" s="4" t="str">
        <f>VLOOKUP($I515,LISTS!$A$2:$B$39,2,FALSE)</f>
        <v>Jack Cousins</v>
      </c>
      <c r="K515" s="32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X515" s="13">
        <f>(IF($K515="No",0,VLOOKUP(X$3,LISTS!$M$2:$N$21,2,FALSE)*L515))*VLOOKUP($H515,LISTS!$G$2:$H$10,2,FALSE)</f>
        <v>0</v>
      </c>
      <c r="Y515" s="13">
        <f>(IF($K515="No",0,VLOOKUP(Y$3,LISTS!$M$2:$N$21,2,FALSE)*M515))*VLOOKUP($H515,LISTS!$G$2:$H$10,2,FALSE)</f>
        <v>0</v>
      </c>
      <c r="Z515" s="13">
        <f>(IF($K515="No",0,VLOOKUP(Z$3,LISTS!$M$2:$N$21,2,FALSE)*N515))*VLOOKUP($H515,LISTS!$G$2:$H$10,2,FALSE)</f>
        <v>0</v>
      </c>
      <c r="AA515" s="13">
        <f>(IF($K515="No",0,VLOOKUP(AA$3,LISTS!$M$2:$N$21,2,FALSE)*O515))*VLOOKUP($H515,LISTS!$G$2:$H$10,2,FALSE)</f>
        <v>0</v>
      </c>
      <c r="AB515" s="13">
        <f>(IF($K515="No",0,VLOOKUP(AB$3,LISTS!$M$2:$N$21,2,FALSE)*P515))*VLOOKUP($H515,LISTS!$G$2:$H$10,2,FALSE)</f>
        <v>0</v>
      </c>
      <c r="AC515" s="13">
        <f>(IF($K515="No",0,VLOOKUP(AC$3,LISTS!$M$2:$N$21,2,FALSE)*IF(Q515="YES",1,0)))*VLOOKUP($H515,LISTS!$G$2:$H$10,2,FALSE)</f>
        <v>0</v>
      </c>
      <c r="AD515" s="13">
        <f>(IF($K515="No",0,VLOOKUP(AD$3,LISTS!$M$2:$N$21,2,FALSE)*IF(R515="YES",1,0)))*VLOOKUP($H515,LISTS!$G$2:$H$10,2,FALSE)</f>
        <v>0</v>
      </c>
      <c r="AE515" s="13">
        <f>(IF($K515="No",0,VLOOKUP(AE$3,LISTS!$M$2:$N$21,2,FALSE)*IF(S515="YES",1,0)))*VLOOKUP($H515,LISTS!$G$2:$H$10,2,FALSE)</f>
        <v>0</v>
      </c>
      <c r="AF515" s="13">
        <f>(IF($K515="No",0,VLOOKUP(AF$3,LISTS!$M$2:$N$21,2,FALSE)*IF(T515="YES",1,0)))*VLOOKUP($H515,LISTS!$G$2:$H$10,2,FALSE)</f>
        <v>0</v>
      </c>
      <c r="AG515" s="13">
        <f>(IF($K515="No",0,VLOOKUP(AG$3,LISTS!$M$2:$N$21,2,FALSE)*IF(U515="YES",1,0)))*VLOOKUP($H515,LISTS!$G$2:$H$10,2,FALSE)</f>
        <v>0</v>
      </c>
      <c r="AH515" s="13">
        <f>(IF($K515="No",0,VLOOKUP(AH$3,LISTS!$M$2:$N$21,2,FALSE)*IF(V515="YES",1,0)))*VLOOKUP($H515,LISTS!$G$2:$H$10,2,FALSE)</f>
        <v>0</v>
      </c>
      <c r="AI515" s="29">
        <f t="shared" si="83"/>
        <v>0</v>
      </c>
    </row>
    <row r="516" spans="1:35" x14ac:dyDescent="0.25">
      <c r="A516" s="3">
        <f t="shared" si="93"/>
        <v>2023</v>
      </c>
      <c r="B516" s="11">
        <f t="shared" si="94"/>
        <v>18</v>
      </c>
      <c r="C516" s="11" t="str">
        <f>VLOOKUP($B516,'FIXTURES INPUT'!$A$4:$H$41,2,FALSE)</f>
        <v>WK18</v>
      </c>
      <c r="D516" s="13" t="str">
        <f>VLOOKUP($B516,'FIXTURES INPUT'!$A$4:$H$41,3,FALSE)</f>
        <v>Sat</v>
      </c>
      <c r="E516" s="14">
        <f>VLOOKUP($B516,'FIXTURES INPUT'!$A$4:$H$41,4,FALSE)</f>
        <v>45143</v>
      </c>
      <c r="F516" s="4" t="str">
        <f>VLOOKUP($B516,'FIXTURES INPUT'!$A$4:$H$41,6,FALSE)</f>
        <v>TBC</v>
      </c>
      <c r="G516" s="13" t="str">
        <f>VLOOKUP($B516,'FIXTURES INPUT'!$A$4:$H$41,7,FALSE)</f>
        <v xml:space="preserve"> - </v>
      </c>
      <c r="H516" s="13" t="str">
        <f>VLOOKUP($B516,'FIXTURES INPUT'!$A$4:$H$41,8,FALSE)</f>
        <v>Standard</v>
      </c>
      <c r="I516" s="13">
        <f t="shared" si="84"/>
        <v>20</v>
      </c>
      <c r="J516" s="5" t="str">
        <f>VLOOKUP($I516,LISTS!$A$2:$B$39,2,FALSE)</f>
        <v>Stuart Pacey</v>
      </c>
      <c r="K516" s="32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X516" s="13">
        <f>(IF($K516="No",0,VLOOKUP(X$3,LISTS!$M$2:$N$21,2,FALSE)*L516))*VLOOKUP($H516,LISTS!$G$2:$H$10,2,FALSE)</f>
        <v>0</v>
      </c>
      <c r="Y516" s="13">
        <f>(IF($K516="No",0,VLOOKUP(Y$3,LISTS!$M$2:$N$21,2,FALSE)*M516))*VLOOKUP($H516,LISTS!$G$2:$H$10,2,FALSE)</f>
        <v>0</v>
      </c>
      <c r="Z516" s="13">
        <f>(IF($K516="No",0,VLOOKUP(Z$3,LISTS!$M$2:$N$21,2,FALSE)*N516))*VLOOKUP($H516,LISTS!$G$2:$H$10,2,FALSE)</f>
        <v>0</v>
      </c>
      <c r="AA516" s="13">
        <f>(IF($K516="No",0,VLOOKUP(AA$3,LISTS!$M$2:$N$21,2,FALSE)*O516))*VLOOKUP($H516,LISTS!$G$2:$H$10,2,FALSE)</f>
        <v>0</v>
      </c>
      <c r="AB516" s="13">
        <f>(IF($K516="No",0,VLOOKUP(AB$3,LISTS!$M$2:$N$21,2,FALSE)*P516))*VLOOKUP($H516,LISTS!$G$2:$H$10,2,FALSE)</f>
        <v>0</v>
      </c>
      <c r="AC516" s="13">
        <f>(IF($K516="No",0,VLOOKUP(AC$3,LISTS!$M$2:$N$21,2,FALSE)*IF(Q516="YES",1,0)))*VLOOKUP($H516,LISTS!$G$2:$H$10,2,FALSE)</f>
        <v>0</v>
      </c>
      <c r="AD516" s="13">
        <f>(IF($K516="No",0,VLOOKUP(AD$3,LISTS!$M$2:$N$21,2,FALSE)*IF(R516="YES",1,0)))*VLOOKUP($H516,LISTS!$G$2:$H$10,2,FALSE)</f>
        <v>0</v>
      </c>
      <c r="AE516" s="13">
        <f>(IF($K516="No",0,VLOOKUP(AE$3,LISTS!$M$2:$N$21,2,FALSE)*IF(S516="YES",1,0)))*VLOOKUP($H516,LISTS!$G$2:$H$10,2,FALSE)</f>
        <v>0</v>
      </c>
      <c r="AF516" s="13">
        <f>(IF($K516="No",0,VLOOKUP(AF$3,LISTS!$M$2:$N$21,2,FALSE)*IF(T516="YES",1,0)))*VLOOKUP($H516,LISTS!$G$2:$H$10,2,FALSE)</f>
        <v>0</v>
      </c>
      <c r="AG516" s="13">
        <f>(IF($K516="No",0,VLOOKUP(AG$3,LISTS!$M$2:$N$21,2,FALSE)*IF(U516="YES",1,0)))*VLOOKUP($H516,LISTS!$G$2:$H$10,2,FALSE)</f>
        <v>0</v>
      </c>
      <c r="AH516" s="13">
        <f>(IF($K516="No",0,VLOOKUP(AH$3,LISTS!$M$2:$N$21,2,FALSE)*IF(V516="YES",1,0)))*VLOOKUP($H516,LISTS!$G$2:$H$10,2,FALSE)</f>
        <v>0</v>
      </c>
      <c r="AI516" s="29">
        <f t="shared" si="83"/>
        <v>0</v>
      </c>
    </row>
    <row r="517" spans="1:35" x14ac:dyDescent="0.25">
      <c r="A517" s="3">
        <f t="shared" si="93"/>
        <v>2023</v>
      </c>
      <c r="B517" s="11">
        <f t="shared" si="94"/>
        <v>18</v>
      </c>
      <c r="C517" s="11" t="str">
        <f>VLOOKUP($B517,'FIXTURES INPUT'!$A$4:$H$41,2,FALSE)</f>
        <v>WK18</v>
      </c>
      <c r="D517" s="13" t="str">
        <f>VLOOKUP($B517,'FIXTURES INPUT'!$A$4:$H$41,3,FALSE)</f>
        <v>Sat</v>
      </c>
      <c r="E517" s="14">
        <f>VLOOKUP($B517,'FIXTURES INPUT'!$A$4:$H$41,4,FALSE)</f>
        <v>45143</v>
      </c>
      <c r="F517" s="4" t="str">
        <f>VLOOKUP($B517,'FIXTURES INPUT'!$A$4:$H$41,6,FALSE)</f>
        <v>TBC</v>
      </c>
      <c r="G517" s="13" t="str">
        <f>VLOOKUP($B517,'FIXTURES INPUT'!$A$4:$H$41,7,FALSE)</f>
        <v xml:space="preserve"> - </v>
      </c>
      <c r="H517" s="13" t="str">
        <f>VLOOKUP($B517,'FIXTURES INPUT'!$A$4:$H$41,8,FALSE)</f>
        <v>Standard</v>
      </c>
      <c r="I517" s="13">
        <f t="shared" si="84"/>
        <v>21</v>
      </c>
      <c r="J517" s="4" t="str">
        <f>VLOOKUP($I517,LISTS!$A$2:$B$39,2,FALSE)</f>
        <v>Additional 3</v>
      </c>
      <c r="K517" s="32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X517" s="13">
        <f>(IF($K517="No",0,VLOOKUP(X$3,LISTS!$M$2:$N$21,2,FALSE)*L517))*VLOOKUP($H517,LISTS!$G$2:$H$10,2,FALSE)</f>
        <v>0</v>
      </c>
      <c r="Y517" s="13">
        <f>(IF($K517="No",0,VLOOKUP(Y$3,LISTS!$M$2:$N$21,2,FALSE)*M517))*VLOOKUP($H517,LISTS!$G$2:$H$10,2,FALSE)</f>
        <v>0</v>
      </c>
      <c r="Z517" s="13">
        <f>(IF($K517="No",0,VLOOKUP(Z$3,LISTS!$M$2:$N$21,2,FALSE)*N517))*VLOOKUP($H517,LISTS!$G$2:$H$10,2,FALSE)</f>
        <v>0</v>
      </c>
      <c r="AA517" s="13">
        <f>(IF($K517="No",0,VLOOKUP(AA$3,LISTS!$M$2:$N$21,2,FALSE)*O517))*VLOOKUP($H517,LISTS!$G$2:$H$10,2,FALSE)</f>
        <v>0</v>
      </c>
      <c r="AB517" s="13">
        <f>(IF($K517="No",0,VLOOKUP(AB$3,LISTS!$M$2:$N$21,2,FALSE)*P517))*VLOOKUP($H517,LISTS!$G$2:$H$10,2,FALSE)</f>
        <v>0</v>
      </c>
      <c r="AC517" s="13">
        <f>(IF($K517="No",0,VLOOKUP(AC$3,LISTS!$M$2:$N$21,2,FALSE)*IF(Q517="YES",1,0)))*VLOOKUP($H517,LISTS!$G$2:$H$10,2,FALSE)</f>
        <v>0</v>
      </c>
      <c r="AD517" s="13">
        <f>(IF($K517="No",0,VLOOKUP(AD$3,LISTS!$M$2:$N$21,2,FALSE)*IF(R517="YES",1,0)))*VLOOKUP($H517,LISTS!$G$2:$H$10,2,FALSE)</f>
        <v>0</v>
      </c>
      <c r="AE517" s="13">
        <f>(IF($K517="No",0,VLOOKUP(AE$3,LISTS!$M$2:$N$21,2,FALSE)*IF(S517="YES",1,0)))*VLOOKUP($H517,LISTS!$G$2:$H$10,2,FALSE)</f>
        <v>0</v>
      </c>
      <c r="AF517" s="13">
        <f>(IF($K517="No",0,VLOOKUP(AF$3,LISTS!$M$2:$N$21,2,FALSE)*IF(T517="YES",1,0)))*VLOOKUP($H517,LISTS!$G$2:$H$10,2,FALSE)</f>
        <v>0</v>
      </c>
      <c r="AG517" s="13">
        <f>(IF($K517="No",0,VLOOKUP(AG$3,LISTS!$M$2:$N$21,2,FALSE)*IF(U517="YES",1,0)))*VLOOKUP($H517,LISTS!$G$2:$H$10,2,FALSE)</f>
        <v>0</v>
      </c>
      <c r="AH517" s="13">
        <f>(IF($K517="No",0,VLOOKUP(AH$3,LISTS!$M$2:$N$21,2,FALSE)*IF(V517="YES",1,0)))*VLOOKUP($H517,LISTS!$G$2:$H$10,2,FALSE)</f>
        <v>0</v>
      </c>
      <c r="AI517" s="29">
        <f t="shared" ref="AI517:AI580" si="95">IF(H517="CANCELLED","DNP",SUM(X517:AH517))</f>
        <v>0</v>
      </c>
    </row>
    <row r="518" spans="1:35" x14ac:dyDescent="0.25">
      <c r="A518" s="3">
        <f t="shared" si="93"/>
        <v>2023</v>
      </c>
      <c r="B518" s="11">
        <f t="shared" si="94"/>
        <v>18</v>
      </c>
      <c r="C518" s="11" t="str">
        <f>VLOOKUP($B518,'FIXTURES INPUT'!$A$4:$H$41,2,FALSE)</f>
        <v>WK18</v>
      </c>
      <c r="D518" s="13" t="str">
        <f>VLOOKUP($B518,'FIXTURES INPUT'!$A$4:$H$41,3,FALSE)</f>
        <v>Sat</v>
      </c>
      <c r="E518" s="14">
        <f>VLOOKUP($B518,'FIXTURES INPUT'!$A$4:$H$41,4,FALSE)</f>
        <v>45143</v>
      </c>
      <c r="F518" s="4" t="str">
        <f>VLOOKUP($B518,'FIXTURES INPUT'!$A$4:$H$41,6,FALSE)</f>
        <v>TBC</v>
      </c>
      <c r="G518" s="13" t="str">
        <f>VLOOKUP($B518,'FIXTURES INPUT'!$A$4:$H$41,7,FALSE)</f>
        <v xml:space="preserve"> - </v>
      </c>
      <c r="H518" s="13" t="str">
        <f>VLOOKUP($B518,'FIXTURES INPUT'!$A$4:$H$41,8,FALSE)</f>
        <v>Standard</v>
      </c>
      <c r="I518" s="13">
        <f t="shared" si="84"/>
        <v>22</v>
      </c>
      <c r="J518" s="4" t="str">
        <f>VLOOKUP($I518,LISTS!$A$2:$B$39,2,FALSE)</f>
        <v>Additional 4</v>
      </c>
      <c r="K518" s="32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X518" s="13">
        <f>(IF($K518="No",0,VLOOKUP(X$3,LISTS!$M$2:$N$21,2,FALSE)*L518))*VLOOKUP($H518,LISTS!$G$2:$H$10,2,FALSE)</f>
        <v>0</v>
      </c>
      <c r="Y518" s="13">
        <f>(IF($K518="No",0,VLOOKUP(Y$3,LISTS!$M$2:$N$21,2,FALSE)*M518))*VLOOKUP($H518,LISTS!$G$2:$H$10,2,FALSE)</f>
        <v>0</v>
      </c>
      <c r="Z518" s="13">
        <f>(IF($K518="No",0,VLOOKUP(Z$3,LISTS!$M$2:$N$21,2,FALSE)*N518))*VLOOKUP($H518,LISTS!$G$2:$H$10,2,FALSE)</f>
        <v>0</v>
      </c>
      <c r="AA518" s="13">
        <f>(IF($K518="No",0,VLOOKUP(AA$3,LISTS!$M$2:$N$21,2,FALSE)*O518))*VLOOKUP($H518,LISTS!$G$2:$H$10,2,FALSE)</f>
        <v>0</v>
      </c>
      <c r="AB518" s="13">
        <f>(IF($K518="No",0,VLOOKUP(AB$3,LISTS!$M$2:$N$21,2,FALSE)*P518))*VLOOKUP($H518,LISTS!$G$2:$H$10,2,FALSE)</f>
        <v>0</v>
      </c>
      <c r="AC518" s="13">
        <f>(IF($K518="No",0,VLOOKUP(AC$3,LISTS!$M$2:$N$21,2,FALSE)*IF(Q518="YES",1,0)))*VLOOKUP($H518,LISTS!$G$2:$H$10,2,FALSE)</f>
        <v>0</v>
      </c>
      <c r="AD518" s="13">
        <f>(IF($K518="No",0,VLOOKUP(AD$3,LISTS!$M$2:$N$21,2,FALSE)*IF(R518="YES",1,0)))*VLOOKUP($H518,LISTS!$G$2:$H$10,2,FALSE)</f>
        <v>0</v>
      </c>
      <c r="AE518" s="13">
        <f>(IF($K518="No",0,VLOOKUP(AE$3,LISTS!$M$2:$N$21,2,FALSE)*IF(S518="YES",1,0)))*VLOOKUP($H518,LISTS!$G$2:$H$10,2,FALSE)</f>
        <v>0</v>
      </c>
      <c r="AF518" s="13">
        <f>(IF($K518="No",0,VLOOKUP(AF$3,LISTS!$M$2:$N$21,2,FALSE)*IF(T518="YES",1,0)))*VLOOKUP($H518,LISTS!$G$2:$H$10,2,FALSE)</f>
        <v>0</v>
      </c>
      <c r="AG518" s="13">
        <f>(IF($K518="No",0,VLOOKUP(AG$3,LISTS!$M$2:$N$21,2,FALSE)*IF(U518="YES",1,0)))*VLOOKUP($H518,LISTS!$G$2:$H$10,2,FALSE)</f>
        <v>0</v>
      </c>
      <c r="AH518" s="13">
        <f>(IF($K518="No",0,VLOOKUP(AH$3,LISTS!$M$2:$N$21,2,FALSE)*IF(V518="YES",1,0)))*VLOOKUP($H518,LISTS!$G$2:$H$10,2,FALSE)</f>
        <v>0</v>
      </c>
      <c r="AI518" s="29">
        <f t="shared" si="95"/>
        <v>0</v>
      </c>
    </row>
    <row r="519" spans="1:35" x14ac:dyDescent="0.25">
      <c r="A519" s="3">
        <f t="shared" si="93"/>
        <v>2023</v>
      </c>
      <c r="B519" s="11">
        <f t="shared" si="94"/>
        <v>18</v>
      </c>
      <c r="C519" s="11" t="str">
        <f>VLOOKUP($B519,'FIXTURES INPUT'!$A$4:$H$41,2,FALSE)</f>
        <v>WK18</v>
      </c>
      <c r="D519" s="13" t="str">
        <f>VLOOKUP($B519,'FIXTURES INPUT'!$A$4:$H$41,3,FALSE)</f>
        <v>Sat</v>
      </c>
      <c r="E519" s="14">
        <f>VLOOKUP($B519,'FIXTURES INPUT'!$A$4:$H$41,4,FALSE)</f>
        <v>45143</v>
      </c>
      <c r="F519" s="4" t="str">
        <f>VLOOKUP($B519,'FIXTURES INPUT'!$A$4:$H$41,6,FALSE)</f>
        <v>TBC</v>
      </c>
      <c r="G519" s="13" t="str">
        <f>VLOOKUP($B519,'FIXTURES INPUT'!$A$4:$H$41,7,FALSE)</f>
        <v xml:space="preserve"> - </v>
      </c>
      <c r="H519" s="13" t="str">
        <f>VLOOKUP($B519,'FIXTURES INPUT'!$A$4:$H$41,8,FALSE)</f>
        <v>Standard</v>
      </c>
      <c r="I519" s="13">
        <f t="shared" si="84"/>
        <v>23</v>
      </c>
      <c r="J519" s="4" t="str">
        <f>VLOOKUP($I519,LISTS!$A$2:$B$39,2,FALSE)</f>
        <v>Additional 5</v>
      </c>
      <c r="K519" s="32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X519" s="13">
        <f>(IF($K519="No",0,VLOOKUP(X$3,LISTS!$M$2:$N$21,2,FALSE)*L519))*VLOOKUP($H519,LISTS!$G$2:$H$10,2,FALSE)</f>
        <v>0</v>
      </c>
      <c r="Y519" s="13">
        <f>(IF($K519="No",0,VLOOKUP(Y$3,LISTS!$M$2:$N$21,2,FALSE)*M519))*VLOOKUP($H519,LISTS!$G$2:$H$10,2,FALSE)</f>
        <v>0</v>
      </c>
      <c r="Z519" s="13">
        <f>(IF($K519="No",0,VLOOKUP(Z$3,LISTS!$M$2:$N$21,2,FALSE)*N519))*VLOOKUP($H519,LISTS!$G$2:$H$10,2,FALSE)</f>
        <v>0</v>
      </c>
      <c r="AA519" s="13">
        <f>(IF($K519="No",0,VLOOKUP(AA$3,LISTS!$M$2:$N$21,2,FALSE)*O519))*VLOOKUP($H519,LISTS!$G$2:$H$10,2,FALSE)</f>
        <v>0</v>
      </c>
      <c r="AB519" s="13">
        <f>(IF($K519="No",0,VLOOKUP(AB$3,LISTS!$M$2:$N$21,2,FALSE)*P519))*VLOOKUP($H519,LISTS!$G$2:$H$10,2,FALSE)</f>
        <v>0</v>
      </c>
      <c r="AC519" s="13">
        <f>(IF($K519="No",0,VLOOKUP(AC$3,LISTS!$M$2:$N$21,2,FALSE)*IF(Q519="YES",1,0)))*VLOOKUP($H519,LISTS!$G$2:$H$10,2,FALSE)</f>
        <v>0</v>
      </c>
      <c r="AD519" s="13">
        <f>(IF($K519="No",0,VLOOKUP(AD$3,LISTS!$M$2:$N$21,2,FALSE)*IF(R519="YES",1,0)))*VLOOKUP($H519,LISTS!$G$2:$H$10,2,FALSE)</f>
        <v>0</v>
      </c>
      <c r="AE519" s="13">
        <f>(IF($K519="No",0,VLOOKUP(AE$3,LISTS!$M$2:$N$21,2,FALSE)*IF(S519="YES",1,0)))*VLOOKUP($H519,LISTS!$G$2:$H$10,2,FALSE)</f>
        <v>0</v>
      </c>
      <c r="AF519" s="13">
        <f>(IF($K519="No",0,VLOOKUP(AF$3,LISTS!$M$2:$N$21,2,FALSE)*IF(T519="YES",1,0)))*VLOOKUP($H519,LISTS!$G$2:$H$10,2,FALSE)</f>
        <v>0</v>
      </c>
      <c r="AG519" s="13">
        <f>(IF($K519="No",0,VLOOKUP(AG$3,LISTS!$M$2:$N$21,2,FALSE)*IF(U519="YES",1,0)))*VLOOKUP($H519,LISTS!$G$2:$H$10,2,FALSE)</f>
        <v>0</v>
      </c>
      <c r="AH519" s="13">
        <f>(IF($K519="No",0,VLOOKUP(AH$3,LISTS!$M$2:$N$21,2,FALSE)*IF(V519="YES",1,0)))*VLOOKUP($H519,LISTS!$G$2:$H$10,2,FALSE)</f>
        <v>0</v>
      </c>
      <c r="AI519" s="29">
        <f t="shared" si="95"/>
        <v>0</v>
      </c>
    </row>
    <row r="520" spans="1:35" x14ac:dyDescent="0.25">
      <c r="A520" s="3">
        <f t="shared" si="93"/>
        <v>2023</v>
      </c>
      <c r="B520" s="11">
        <f t="shared" si="94"/>
        <v>18</v>
      </c>
      <c r="C520" s="11" t="str">
        <f>VLOOKUP($B520,'FIXTURES INPUT'!$A$4:$H$41,2,FALSE)</f>
        <v>WK18</v>
      </c>
      <c r="D520" s="13" t="str">
        <f>VLOOKUP($B520,'FIXTURES INPUT'!$A$4:$H$41,3,FALSE)</f>
        <v>Sat</v>
      </c>
      <c r="E520" s="14">
        <f>VLOOKUP($B520,'FIXTURES INPUT'!$A$4:$H$41,4,FALSE)</f>
        <v>45143</v>
      </c>
      <c r="F520" s="4" t="str">
        <f>VLOOKUP($B520,'FIXTURES INPUT'!$A$4:$H$41,6,FALSE)</f>
        <v>TBC</v>
      </c>
      <c r="G520" s="13" t="str">
        <f>VLOOKUP($B520,'FIXTURES INPUT'!$A$4:$H$41,7,FALSE)</f>
        <v xml:space="preserve"> - </v>
      </c>
      <c r="H520" s="13" t="str">
        <f>VLOOKUP($B520,'FIXTURES INPUT'!$A$4:$H$41,8,FALSE)</f>
        <v>Standard</v>
      </c>
      <c r="I520" s="13">
        <f t="shared" si="84"/>
        <v>24</v>
      </c>
      <c r="J520" s="4" t="str">
        <f>VLOOKUP($I520,LISTS!$A$2:$B$39,2,FALSE)</f>
        <v>Additional 6</v>
      </c>
      <c r="K520" s="32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X520" s="13">
        <f>(IF($K520="No",0,VLOOKUP(X$3,LISTS!$M$2:$N$21,2,FALSE)*L520))*VLOOKUP($H520,LISTS!$G$2:$H$10,2,FALSE)</f>
        <v>0</v>
      </c>
      <c r="Y520" s="13">
        <f>(IF($K520="No",0,VLOOKUP(Y$3,LISTS!$M$2:$N$21,2,FALSE)*M520))*VLOOKUP($H520,LISTS!$G$2:$H$10,2,FALSE)</f>
        <v>0</v>
      </c>
      <c r="Z520" s="13">
        <f>(IF($K520="No",0,VLOOKUP(Z$3,LISTS!$M$2:$N$21,2,FALSE)*N520))*VLOOKUP($H520,LISTS!$G$2:$H$10,2,FALSE)</f>
        <v>0</v>
      </c>
      <c r="AA520" s="13">
        <f>(IF($K520="No",0,VLOOKUP(AA$3,LISTS!$M$2:$N$21,2,FALSE)*O520))*VLOOKUP($H520,LISTS!$G$2:$H$10,2,FALSE)</f>
        <v>0</v>
      </c>
      <c r="AB520" s="13">
        <f>(IF($K520="No",0,VLOOKUP(AB$3,LISTS!$M$2:$N$21,2,FALSE)*P520))*VLOOKUP($H520,LISTS!$G$2:$H$10,2,FALSE)</f>
        <v>0</v>
      </c>
      <c r="AC520" s="13">
        <f>(IF($K520="No",0,VLOOKUP(AC$3,LISTS!$M$2:$N$21,2,FALSE)*IF(Q520="YES",1,0)))*VLOOKUP($H520,LISTS!$G$2:$H$10,2,FALSE)</f>
        <v>0</v>
      </c>
      <c r="AD520" s="13">
        <f>(IF($K520="No",0,VLOOKUP(AD$3,LISTS!$M$2:$N$21,2,FALSE)*IF(R520="YES",1,0)))*VLOOKUP($H520,LISTS!$G$2:$H$10,2,FALSE)</f>
        <v>0</v>
      </c>
      <c r="AE520" s="13">
        <f>(IF($K520="No",0,VLOOKUP(AE$3,LISTS!$M$2:$N$21,2,FALSE)*IF(S520="YES",1,0)))*VLOOKUP($H520,LISTS!$G$2:$H$10,2,FALSE)</f>
        <v>0</v>
      </c>
      <c r="AF520" s="13">
        <f>(IF($K520="No",0,VLOOKUP(AF$3,LISTS!$M$2:$N$21,2,FALSE)*IF(T520="YES",1,0)))*VLOOKUP($H520,LISTS!$G$2:$H$10,2,FALSE)</f>
        <v>0</v>
      </c>
      <c r="AG520" s="13">
        <f>(IF($K520="No",0,VLOOKUP(AG$3,LISTS!$M$2:$N$21,2,FALSE)*IF(U520="YES",1,0)))*VLOOKUP($H520,LISTS!$G$2:$H$10,2,FALSE)</f>
        <v>0</v>
      </c>
      <c r="AH520" s="13">
        <f>(IF($K520="No",0,VLOOKUP(AH$3,LISTS!$M$2:$N$21,2,FALSE)*IF(V520="YES",1,0)))*VLOOKUP($H520,LISTS!$G$2:$H$10,2,FALSE)</f>
        <v>0</v>
      </c>
      <c r="AI520" s="29">
        <f t="shared" si="95"/>
        <v>0</v>
      </c>
    </row>
    <row r="521" spans="1:35" x14ac:dyDescent="0.25">
      <c r="A521" s="3">
        <f t="shared" si="93"/>
        <v>2023</v>
      </c>
      <c r="B521" s="11">
        <f t="shared" si="94"/>
        <v>18</v>
      </c>
      <c r="C521" s="11" t="str">
        <f>VLOOKUP($B521,'FIXTURES INPUT'!$A$4:$H$41,2,FALSE)</f>
        <v>WK18</v>
      </c>
      <c r="D521" s="13" t="str">
        <f>VLOOKUP($B521,'FIXTURES INPUT'!$A$4:$H$41,3,FALSE)</f>
        <v>Sat</v>
      </c>
      <c r="E521" s="14">
        <f>VLOOKUP($B521,'FIXTURES INPUT'!$A$4:$H$41,4,FALSE)</f>
        <v>45143</v>
      </c>
      <c r="F521" s="4" t="str">
        <f>VLOOKUP($B521,'FIXTURES INPUT'!$A$4:$H$41,6,FALSE)</f>
        <v>TBC</v>
      </c>
      <c r="G521" s="13" t="str">
        <f>VLOOKUP($B521,'FIXTURES INPUT'!$A$4:$H$41,7,FALSE)</f>
        <v xml:space="preserve"> - </v>
      </c>
      <c r="H521" s="13" t="str">
        <f>VLOOKUP($B521,'FIXTURES INPUT'!$A$4:$H$41,8,FALSE)</f>
        <v>Standard</v>
      </c>
      <c r="I521" s="13">
        <f t="shared" si="84"/>
        <v>25</v>
      </c>
      <c r="J521" s="4" t="str">
        <f>VLOOKUP($I521,LISTS!$A$2:$B$39,2,FALSE)</f>
        <v>Additional 7</v>
      </c>
      <c r="K521" s="32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X521" s="13">
        <f>(IF($K521="No",0,VLOOKUP(X$3,LISTS!$M$2:$N$21,2,FALSE)*L521))*VLOOKUP($H521,LISTS!$G$2:$H$10,2,FALSE)</f>
        <v>0</v>
      </c>
      <c r="Y521" s="13">
        <f>(IF($K521="No",0,VLOOKUP(Y$3,LISTS!$M$2:$N$21,2,FALSE)*M521))*VLOOKUP($H521,LISTS!$G$2:$H$10,2,FALSE)</f>
        <v>0</v>
      </c>
      <c r="Z521" s="13">
        <f>(IF($K521="No",0,VLOOKUP(Z$3,LISTS!$M$2:$N$21,2,FALSE)*N521))*VLOOKUP($H521,LISTS!$G$2:$H$10,2,FALSE)</f>
        <v>0</v>
      </c>
      <c r="AA521" s="13">
        <f>(IF($K521="No",0,VLOOKUP(AA$3,LISTS!$M$2:$N$21,2,FALSE)*O521))*VLOOKUP($H521,LISTS!$G$2:$H$10,2,FALSE)</f>
        <v>0</v>
      </c>
      <c r="AB521" s="13">
        <f>(IF($K521="No",0,VLOOKUP(AB$3,LISTS!$M$2:$N$21,2,FALSE)*P521))*VLOOKUP($H521,LISTS!$G$2:$H$10,2,FALSE)</f>
        <v>0</v>
      </c>
      <c r="AC521" s="13">
        <f>(IF($K521="No",0,VLOOKUP(AC$3,LISTS!$M$2:$N$21,2,FALSE)*IF(Q521="YES",1,0)))*VLOOKUP($H521,LISTS!$G$2:$H$10,2,FALSE)</f>
        <v>0</v>
      </c>
      <c r="AD521" s="13">
        <f>(IF($K521="No",0,VLOOKUP(AD$3,LISTS!$M$2:$N$21,2,FALSE)*IF(R521="YES",1,0)))*VLOOKUP($H521,LISTS!$G$2:$H$10,2,FALSE)</f>
        <v>0</v>
      </c>
      <c r="AE521" s="13">
        <f>(IF($K521="No",0,VLOOKUP(AE$3,LISTS!$M$2:$N$21,2,FALSE)*IF(S521="YES",1,0)))*VLOOKUP($H521,LISTS!$G$2:$H$10,2,FALSE)</f>
        <v>0</v>
      </c>
      <c r="AF521" s="13">
        <f>(IF($K521="No",0,VLOOKUP(AF$3,LISTS!$M$2:$N$21,2,FALSE)*IF(T521="YES",1,0)))*VLOOKUP($H521,LISTS!$G$2:$H$10,2,FALSE)</f>
        <v>0</v>
      </c>
      <c r="AG521" s="13">
        <f>(IF($K521="No",0,VLOOKUP(AG$3,LISTS!$M$2:$N$21,2,FALSE)*IF(U521="YES",1,0)))*VLOOKUP($H521,LISTS!$G$2:$H$10,2,FALSE)</f>
        <v>0</v>
      </c>
      <c r="AH521" s="13">
        <f>(IF($K521="No",0,VLOOKUP(AH$3,LISTS!$M$2:$N$21,2,FALSE)*IF(V521="YES",1,0)))*VLOOKUP($H521,LISTS!$G$2:$H$10,2,FALSE)</f>
        <v>0</v>
      </c>
      <c r="AI521" s="29">
        <f t="shared" si="95"/>
        <v>0</v>
      </c>
    </row>
    <row r="522" spans="1:35" x14ac:dyDescent="0.25">
      <c r="A522" s="3">
        <f t="shared" si="93"/>
        <v>2023</v>
      </c>
      <c r="B522" s="11">
        <f t="shared" si="94"/>
        <v>18</v>
      </c>
      <c r="C522" s="11" t="str">
        <f>VLOOKUP($B522,'FIXTURES INPUT'!$A$4:$H$41,2,FALSE)</f>
        <v>WK18</v>
      </c>
      <c r="D522" s="13" t="str">
        <f>VLOOKUP($B522,'FIXTURES INPUT'!$A$4:$H$41,3,FALSE)</f>
        <v>Sat</v>
      </c>
      <c r="E522" s="14">
        <f>VLOOKUP($B522,'FIXTURES INPUT'!$A$4:$H$41,4,FALSE)</f>
        <v>45143</v>
      </c>
      <c r="F522" s="4" t="str">
        <f>VLOOKUP($B522,'FIXTURES INPUT'!$A$4:$H$41,6,FALSE)</f>
        <v>TBC</v>
      </c>
      <c r="G522" s="13" t="str">
        <f>VLOOKUP($B522,'FIXTURES INPUT'!$A$4:$H$41,7,FALSE)</f>
        <v xml:space="preserve"> - </v>
      </c>
      <c r="H522" s="13" t="str">
        <f>VLOOKUP($B522,'FIXTURES INPUT'!$A$4:$H$41,8,FALSE)</f>
        <v>Standard</v>
      </c>
      <c r="I522" s="13">
        <f t="shared" ref="I522:I583" si="96">I521+1</f>
        <v>26</v>
      </c>
      <c r="J522" s="4" t="str">
        <f>VLOOKUP($I522,LISTS!$A$2:$B$39,2,FALSE)</f>
        <v>Additional 8</v>
      </c>
      <c r="K522" s="32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X522" s="13">
        <f>(IF($K522="No",0,VLOOKUP(X$3,LISTS!$M$2:$N$21,2,FALSE)*L522))*VLOOKUP($H522,LISTS!$G$2:$H$10,2,FALSE)</f>
        <v>0</v>
      </c>
      <c r="Y522" s="13">
        <f>(IF($K522="No",0,VLOOKUP(Y$3,LISTS!$M$2:$N$21,2,FALSE)*M522))*VLOOKUP($H522,LISTS!$G$2:$H$10,2,FALSE)</f>
        <v>0</v>
      </c>
      <c r="Z522" s="13">
        <f>(IF($K522="No",0,VLOOKUP(Z$3,LISTS!$M$2:$N$21,2,FALSE)*N522))*VLOOKUP($H522,LISTS!$G$2:$H$10,2,FALSE)</f>
        <v>0</v>
      </c>
      <c r="AA522" s="13">
        <f>(IF($K522="No",0,VLOOKUP(AA$3,LISTS!$M$2:$N$21,2,FALSE)*O522))*VLOOKUP($H522,LISTS!$G$2:$H$10,2,FALSE)</f>
        <v>0</v>
      </c>
      <c r="AB522" s="13">
        <f>(IF($K522="No",0,VLOOKUP(AB$3,LISTS!$M$2:$N$21,2,FALSE)*P522))*VLOOKUP($H522,LISTS!$G$2:$H$10,2,FALSE)</f>
        <v>0</v>
      </c>
      <c r="AC522" s="13">
        <f>(IF($K522="No",0,VLOOKUP(AC$3,LISTS!$M$2:$N$21,2,FALSE)*IF(Q522="YES",1,0)))*VLOOKUP($H522,LISTS!$G$2:$H$10,2,FALSE)</f>
        <v>0</v>
      </c>
      <c r="AD522" s="13">
        <f>(IF($K522="No",0,VLOOKUP(AD$3,LISTS!$M$2:$N$21,2,FALSE)*IF(R522="YES",1,0)))*VLOOKUP($H522,LISTS!$G$2:$H$10,2,FALSE)</f>
        <v>0</v>
      </c>
      <c r="AE522" s="13">
        <f>(IF($K522="No",0,VLOOKUP(AE$3,LISTS!$M$2:$N$21,2,FALSE)*IF(S522="YES",1,0)))*VLOOKUP($H522,LISTS!$G$2:$H$10,2,FALSE)</f>
        <v>0</v>
      </c>
      <c r="AF522" s="13">
        <f>(IF($K522="No",0,VLOOKUP(AF$3,LISTS!$M$2:$N$21,2,FALSE)*IF(T522="YES",1,0)))*VLOOKUP($H522,LISTS!$G$2:$H$10,2,FALSE)</f>
        <v>0</v>
      </c>
      <c r="AG522" s="13">
        <f>(IF($K522="No",0,VLOOKUP(AG$3,LISTS!$M$2:$N$21,2,FALSE)*IF(U522="YES",1,0)))*VLOOKUP($H522,LISTS!$G$2:$H$10,2,FALSE)</f>
        <v>0</v>
      </c>
      <c r="AH522" s="13">
        <f>(IF($K522="No",0,VLOOKUP(AH$3,LISTS!$M$2:$N$21,2,FALSE)*IF(V522="YES",1,0)))*VLOOKUP($H522,LISTS!$G$2:$H$10,2,FALSE)</f>
        <v>0</v>
      </c>
      <c r="AI522" s="29">
        <f t="shared" si="95"/>
        <v>0</v>
      </c>
    </row>
    <row r="523" spans="1:35" x14ac:dyDescent="0.25">
      <c r="A523" s="3">
        <f t="shared" si="93"/>
        <v>2023</v>
      </c>
      <c r="B523" s="11">
        <f t="shared" si="94"/>
        <v>18</v>
      </c>
      <c r="C523" s="11" t="str">
        <f>VLOOKUP($B523,'FIXTURES INPUT'!$A$4:$H$41,2,FALSE)</f>
        <v>WK18</v>
      </c>
      <c r="D523" s="13" t="str">
        <f>VLOOKUP($B523,'FIXTURES INPUT'!$A$4:$H$41,3,FALSE)</f>
        <v>Sat</v>
      </c>
      <c r="E523" s="14">
        <f>VLOOKUP($B523,'FIXTURES INPUT'!$A$4:$H$41,4,FALSE)</f>
        <v>45143</v>
      </c>
      <c r="F523" s="4" t="str">
        <f>VLOOKUP($B523,'FIXTURES INPUT'!$A$4:$H$41,6,FALSE)</f>
        <v>TBC</v>
      </c>
      <c r="G523" s="13" t="str">
        <f>VLOOKUP($B523,'FIXTURES INPUT'!$A$4:$H$41,7,FALSE)</f>
        <v xml:space="preserve"> - </v>
      </c>
      <c r="H523" s="13" t="str">
        <f>VLOOKUP($B523,'FIXTURES INPUT'!$A$4:$H$41,8,FALSE)</f>
        <v>Standard</v>
      </c>
      <c r="I523" s="13">
        <f t="shared" si="96"/>
        <v>27</v>
      </c>
      <c r="J523" s="4" t="str">
        <f>VLOOKUP($I523,LISTS!$A$2:$B$39,2,FALSE)</f>
        <v>Additional 9</v>
      </c>
      <c r="K523" s="32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X523" s="13">
        <f>(IF($K523="No",0,VLOOKUP(X$3,LISTS!$M$2:$N$21,2,FALSE)*L523))*VLOOKUP($H523,LISTS!$G$2:$H$10,2,FALSE)</f>
        <v>0</v>
      </c>
      <c r="Y523" s="13">
        <f>(IF($K523="No",0,VLOOKUP(Y$3,LISTS!$M$2:$N$21,2,FALSE)*M523))*VLOOKUP($H523,LISTS!$G$2:$H$10,2,FALSE)</f>
        <v>0</v>
      </c>
      <c r="Z523" s="13">
        <f>(IF($K523="No",0,VLOOKUP(Z$3,LISTS!$M$2:$N$21,2,FALSE)*N523))*VLOOKUP($H523,LISTS!$G$2:$H$10,2,FALSE)</f>
        <v>0</v>
      </c>
      <c r="AA523" s="13">
        <f>(IF($K523="No",0,VLOOKUP(AA$3,LISTS!$M$2:$N$21,2,FALSE)*O523))*VLOOKUP($H523,LISTS!$G$2:$H$10,2,FALSE)</f>
        <v>0</v>
      </c>
      <c r="AB523" s="13">
        <f>(IF($K523="No",0,VLOOKUP(AB$3,LISTS!$M$2:$N$21,2,FALSE)*P523))*VLOOKUP($H523,LISTS!$G$2:$H$10,2,FALSE)</f>
        <v>0</v>
      </c>
      <c r="AC523" s="13">
        <f>(IF($K523="No",0,VLOOKUP(AC$3,LISTS!$M$2:$N$21,2,FALSE)*IF(Q523="YES",1,0)))*VLOOKUP($H523,LISTS!$G$2:$H$10,2,FALSE)</f>
        <v>0</v>
      </c>
      <c r="AD523" s="13">
        <f>(IF($K523="No",0,VLOOKUP(AD$3,LISTS!$M$2:$N$21,2,FALSE)*IF(R523="YES",1,0)))*VLOOKUP($H523,LISTS!$G$2:$H$10,2,FALSE)</f>
        <v>0</v>
      </c>
      <c r="AE523" s="13">
        <f>(IF($K523="No",0,VLOOKUP(AE$3,LISTS!$M$2:$N$21,2,FALSE)*IF(S523="YES",1,0)))*VLOOKUP($H523,LISTS!$G$2:$H$10,2,FALSE)</f>
        <v>0</v>
      </c>
      <c r="AF523" s="13">
        <f>(IF($K523="No",0,VLOOKUP(AF$3,LISTS!$M$2:$N$21,2,FALSE)*IF(T523="YES",1,0)))*VLOOKUP($H523,LISTS!$G$2:$H$10,2,FALSE)</f>
        <v>0</v>
      </c>
      <c r="AG523" s="13">
        <f>(IF($K523="No",0,VLOOKUP(AG$3,LISTS!$M$2:$N$21,2,FALSE)*IF(U523="YES",1,0)))*VLOOKUP($H523,LISTS!$G$2:$H$10,2,FALSE)</f>
        <v>0</v>
      </c>
      <c r="AH523" s="13">
        <f>(IF($K523="No",0,VLOOKUP(AH$3,LISTS!$M$2:$N$21,2,FALSE)*IF(V523="YES",1,0)))*VLOOKUP($H523,LISTS!$G$2:$H$10,2,FALSE)</f>
        <v>0</v>
      </c>
      <c r="AI523" s="29">
        <f t="shared" si="95"/>
        <v>0</v>
      </c>
    </row>
    <row r="524" spans="1:35" x14ac:dyDescent="0.25">
      <c r="A524" s="3">
        <f t="shared" si="93"/>
        <v>2023</v>
      </c>
      <c r="B524" s="11">
        <f t="shared" si="94"/>
        <v>18</v>
      </c>
      <c r="C524" s="11" t="str">
        <f>VLOOKUP($B524,'FIXTURES INPUT'!$A$4:$H$41,2,FALSE)</f>
        <v>WK18</v>
      </c>
      <c r="D524" s="13" t="str">
        <f>VLOOKUP($B524,'FIXTURES INPUT'!$A$4:$H$41,3,FALSE)</f>
        <v>Sat</v>
      </c>
      <c r="E524" s="14">
        <f>VLOOKUP($B524,'FIXTURES INPUT'!$A$4:$H$41,4,FALSE)</f>
        <v>45143</v>
      </c>
      <c r="F524" s="4" t="str">
        <f>VLOOKUP($B524,'FIXTURES INPUT'!$A$4:$H$41,6,FALSE)</f>
        <v>TBC</v>
      </c>
      <c r="G524" s="13" t="str">
        <f>VLOOKUP($B524,'FIXTURES INPUT'!$A$4:$H$41,7,FALSE)</f>
        <v xml:space="preserve"> - </v>
      </c>
      <c r="H524" s="13" t="str">
        <f>VLOOKUP($B524,'FIXTURES INPUT'!$A$4:$H$41,8,FALSE)</f>
        <v>Standard</v>
      </c>
      <c r="I524" s="13">
        <f t="shared" si="96"/>
        <v>28</v>
      </c>
      <c r="J524" s="4" t="str">
        <f>VLOOKUP($I524,LISTS!$A$2:$B$39,2,FALSE)</f>
        <v>Additional 10</v>
      </c>
      <c r="K524" s="32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X524" s="13">
        <f>(IF($K524="No",0,VLOOKUP(X$3,LISTS!$M$2:$N$21,2,FALSE)*L524))*VLOOKUP($H524,LISTS!$G$2:$H$10,2,FALSE)</f>
        <v>0</v>
      </c>
      <c r="Y524" s="13">
        <f>(IF($K524="No",0,VLOOKUP(Y$3,LISTS!$M$2:$N$21,2,FALSE)*M524))*VLOOKUP($H524,LISTS!$G$2:$H$10,2,FALSE)</f>
        <v>0</v>
      </c>
      <c r="Z524" s="13">
        <f>(IF($K524="No",0,VLOOKUP(Z$3,LISTS!$M$2:$N$21,2,FALSE)*N524))*VLOOKUP($H524,LISTS!$G$2:$H$10,2,FALSE)</f>
        <v>0</v>
      </c>
      <c r="AA524" s="13">
        <f>(IF($K524="No",0,VLOOKUP(AA$3,LISTS!$M$2:$N$21,2,FALSE)*O524))*VLOOKUP($H524,LISTS!$G$2:$H$10,2,FALSE)</f>
        <v>0</v>
      </c>
      <c r="AB524" s="13">
        <f>(IF($K524="No",0,VLOOKUP(AB$3,LISTS!$M$2:$N$21,2,FALSE)*P524))*VLOOKUP($H524,LISTS!$G$2:$H$10,2,FALSE)</f>
        <v>0</v>
      </c>
      <c r="AC524" s="13">
        <f>(IF($K524="No",0,VLOOKUP(AC$3,LISTS!$M$2:$N$21,2,FALSE)*IF(Q524="YES",1,0)))*VLOOKUP($H524,LISTS!$G$2:$H$10,2,FALSE)</f>
        <v>0</v>
      </c>
      <c r="AD524" s="13">
        <f>(IF($K524="No",0,VLOOKUP(AD$3,LISTS!$M$2:$N$21,2,FALSE)*IF(R524="YES",1,0)))*VLOOKUP($H524,LISTS!$G$2:$H$10,2,FALSE)</f>
        <v>0</v>
      </c>
      <c r="AE524" s="13">
        <f>(IF($K524="No",0,VLOOKUP(AE$3,LISTS!$M$2:$N$21,2,FALSE)*IF(S524="YES",1,0)))*VLOOKUP($H524,LISTS!$G$2:$H$10,2,FALSE)</f>
        <v>0</v>
      </c>
      <c r="AF524" s="13">
        <f>(IF($K524="No",0,VLOOKUP(AF$3,LISTS!$M$2:$N$21,2,FALSE)*IF(T524="YES",1,0)))*VLOOKUP($H524,LISTS!$G$2:$H$10,2,FALSE)</f>
        <v>0</v>
      </c>
      <c r="AG524" s="13">
        <f>(IF($K524="No",0,VLOOKUP(AG$3,LISTS!$M$2:$N$21,2,FALSE)*IF(U524="YES",1,0)))*VLOOKUP($H524,LISTS!$G$2:$H$10,2,FALSE)</f>
        <v>0</v>
      </c>
      <c r="AH524" s="13">
        <f>(IF($K524="No",0,VLOOKUP(AH$3,LISTS!$M$2:$N$21,2,FALSE)*IF(V524="YES",1,0)))*VLOOKUP($H524,LISTS!$G$2:$H$10,2,FALSE)</f>
        <v>0</v>
      </c>
      <c r="AI524" s="29">
        <f t="shared" si="95"/>
        <v>0</v>
      </c>
    </row>
    <row r="525" spans="1:35" ht="15.75" thickBot="1" x14ac:dyDescent="0.3">
      <c r="A525" s="6">
        <f t="shared" si="93"/>
        <v>2023</v>
      </c>
      <c r="B525" s="15">
        <f t="shared" si="94"/>
        <v>18</v>
      </c>
      <c r="C525" s="15" t="str">
        <f>VLOOKUP($B525,'FIXTURES INPUT'!$A$4:$H$41,2,FALSE)</f>
        <v>WK18</v>
      </c>
      <c r="D525" s="15" t="str">
        <f>VLOOKUP($B525,'FIXTURES INPUT'!$A$4:$H$41,3,FALSE)</f>
        <v>Sat</v>
      </c>
      <c r="E525" s="16">
        <f>VLOOKUP($B525,'FIXTURES INPUT'!$A$4:$H$41,4,FALSE)</f>
        <v>45143</v>
      </c>
      <c r="F525" s="6" t="str">
        <f>VLOOKUP($B525,'FIXTURES INPUT'!$A$4:$H$41,6,FALSE)</f>
        <v>TBC</v>
      </c>
      <c r="G525" s="15" t="str">
        <f>VLOOKUP($B525,'FIXTURES INPUT'!$A$4:$H$41,7,FALSE)</f>
        <v xml:space="preserve"> - </v>
      </c>
      <c r="H525" s="15" t="str">
        <f>VLOOKUP($B525,'FIXTURES INPUT'!$A$4:$H$41,8,FALSE)</f>
        <v>Standard</v>
      </c>
      <c r="I525" s="15">
        <f t="shared" si="96"/>
        <v>29</v>
      </c>
      <c r="J525" s="6" t="str">
        <f>VLOOKUP($I525,LISTS!$A$2:$B$39,2,FALSE)</f>
        <v>Additional 11</v>
      </c>
      <c r="K525" s="33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X525" s="15">
        <f>(IF($K525="No",0,VLOOKUP(X$3,LISTS!$M$2:$N$21,2,FALSE)*L525))*VLOOKUP($H525,LISTS!$G$2:$H$10,2,FALSE)</f>
        <v>0</v>
      </c>
      <c r="Y525" s="15">
        <f>(IF($K525="No",0,VLOOKUP(Y$3,LISTS!$M$2:$N$21,2,FALSE)*M525))*VLOOKUP($H525,LISTS!$G$2:$H$10,2,FALSE)</f>
        <v>0</v>
      </c>
      <c r="Z525" s="15">
        <f>(IF($K525="No",0,VLOOKUP(Z$3,LISTS!$M$2:$N$21,2,FALSE)*N525))*VLOOKUP($H525,LISTS!$G$2:$H$10,2,FALSE)</f>
        <v>0</v>
      </c>
      <c r="AA525" s="15">
        <f>(IF($K525="No",0,VLOOKUP(AA$3,LISTS!$M$2:$N$21,2,FALSE)*O525))*VLOOKUP($H525,LISTS!$G$2:$H$10,2,FALSE)</f>
        <v>0</v>
      </c>
      <c r="AB525" s="15">
        <f>(IF($K525="No",0,VLOOKUP(AB$3,LISTS!$M$2:$N$21,2,FALSE)*P525))*VLOOKUP($H525,LISTS!$G$2:$H$10,2,FALSE)</f>
        <v>0</v>
      </c>
      <c r="AC525" s="15">
        <f>(IF($K525="No",0,VLOOKUP(AC$3,LISTS!$M$2:$N$21,2,FALSE)*IF(Q525="YES",1,0)))*VLOOKUP($H525,LISTS!$G$2:$H$10,2,FALSE)</f>
        <v>0</v>
      </c>
      <c r="AD525" s="15">
        <f>(IF($K525="No",0,VLOOKUP(AD$3,LISTS!$M$2:$N$21,2,FALSE)*IF(R525="YES",1,0)))*VLOOKUP($H525,LISTS!$G$2:$H$10,2,FALSE)</f>
        <v>0</v>
      </c>
      <c r="AE525" s="15">
        <f>(IF($K525="No",0,VLOOKUP(AE$3,LISTS!$M$2:$N$21,2,FALSE)*IF(S525="YES",1,0)))*VLOOKUP($H525,LISTS!$G$2:$H$10,2,FALSE)</f>
        <v>0</v>
      </c>
      <c r="AF525" s="15">
        <f>(IF($K525="No",0,VLOOKUP(AF$3,LISTS!$M$2:$N$21,2,FALSE)*IF(T525="YES",1,0)))*VLOOKUP($H525,LISTS!$G$2:$H$10,2,FALSE)</f>
        <v>0</v>
      </c>
      <c r="AG525" s="15">
        <f>(IF($K525="No",0,VLOOKUP(AG$3,LISTS!$M$2:$N$21,2,FALSE)*IF(U525="YES",1,0)))*VLOOKUP($H525,LISTS!$G$2:$H$10,2,FALSE)</f>
        <v>0</v>
      </c>
      <c r="AH525" s="15">
        <f>(IF($K525="No",0,VLOOKUP(AH$3,LISTS!$M$2:$N$21,2,FALSE)*IF(V525="YES",1,0)))*VLOOKUP($H525,LISTS!$G$2:$H$10,2,FALSE)</f>
        <v>0</v>
      </c>
      <c r="AI525" s="30">
        <f t="shared" si="95"/>
        <v>0</v>
      </c>
    </row>
    <row r="526" spans="1:35" ht="15.75" thickTop="1" x14ac:dyDescent="0.25">
      <c r="A526" s="3">
        <v>2022</v>
      </c>
      <c r="B526" s="11">
        <f t="shared" ref="B526" si="97">B497+1</f>
        <v>19</v>
      </c>
      <c r="C526" s="11" t="str">
        <f>VLOOKUP($B526,'FIXTURES INPUT'!$A$4:$H$41,2,FALSE)</f>
        <v>WK19</v>
      </c>
      <c r="D526" s="11" t="str">
        <f>VLOOKUP($B526,'FIXTURES INPUT'!$A$4:$H$41,3,FALSE)</f>
        <v>Sun</v>
      </c>
      <c r="E526" s="12">
        <f>VLOOKUP($B526,'FIXTURES INPUT'!$A$4:$H$41,4,FALSE)</f>
        <v>45151</v>
      </c>
      <c r="F526" s="3" t="str">
        <f>VLOOKUP($B526,'FIXTURES INPUT'!$A$4:$H$41,6,FALSE)</f>
        <v>Dedham</v>
      </c>
      <c r="G526" s="11" t="str">
        <f>VLOOKUP($B526,'FIXTURES INPUT'!$A$4:$H$41,7,FALSE)</f>
        <v>Away</v>
      </c>
      <c r="H526" s="11" t="str">
        <f>VLOOKUP($B526,'FIXTURES INPUT'!$A$4:$H$41,8,FALSE)</f>
        <v>Standard</v>
      </c>
      <c r="I526" s="11">
        <v>1</v>
      </c>
      <c r="J526" s="3" t="str">
        <f>VLOOKUP($I526,LISTS!$A$2:$B$39,2,FALSE)</f>
        <v>Logan</v>
      </c>
      <c r="K526" s="31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X526" s="11">
        <f>(IF($K526="No",0,VLOOKUP(X$3,LISTS!$M$2:$N$21,2,FALSE)*L526))*VLOOKUP($H526,LISTS!$G$2:$H$10,2,FALSE)</f>
        <v>0</v>
      </c>
      <c r="Y526" s="11">
        <f>(IF($K526="No",0,VLOOKUP(Y$3,LISTS!$M$2:$N$21,2,FALSE)*M526))*VLOOKUP($H526,LISTS!$G$2:$H$10,2,FALSE)</f>
        <v>0</v>
      </c>
      <c r="Z526" s="11">
        <f>(IF($K526="No",0,VLOOKUP(Z$3,LISTS!$M$2:$N$21,2,FALSE)*N526))*VLOOKUP($H526,LISTS!$G$2:$H$10,2,FALSE)</f>
        <v>0</v>
      </c>
      <c r="AA526" s="11">
        <f>(IF($K526="No",0,VLOOKUP(AA$3,LISTS!$M$2:$N$21,2,FALSE)*O526))*VLOOKUP($H526,LISTS!$G$2:$H$10,2,FALSE)</f>
        <v>0</v>
      </c>
      <c r="AB526" s="11">
        <f>(IF($K526="No",0,VLOOKUP(AB$3,LISTS!$M$2:$N$21,2,FALSE)*P526))*VLOOKUP($H526,LISTS!$G$2:$H$10,2,FALSE)</f>
        <v>0</v>
      </c>
      <c r="AC526" s="11">
        <f>(IF($K526="No",0,VLOOKUP(AC$3,LISTS!$M$2:$N$21,2,FALSE)*IF(Q526="YES",1,0)))*VLOOKUP($H526,LISTS!$G$2:$H$10,2,FALSE)</f>
        <v>0</v>
      </c>
      <c r="AD526" s="11">
        <f>(IF($K526="No",0,VLOOKUP(AD$3,LISTS!$M$2:$N$21,2,FALSE)*IF(R526="YES",1,0)))*VLOOKUP($H526,LISTS!$G$2:$H$10,2,FALSE)</f>
        <v>0</v>
      </c>
      <c r="AE526" s="11">
        <f>(IF($K526="No",0,VLOOKUP(AE$3,LISTS!$M$2:$N$21,2,FALSE)*IF(S526="YES",1,0)))*VLOOKUP($H526,LISTS!$G$2:$H$10,2,FALSE)</f>
        <v>0</v>
      </c>
      <c r="AF526" s="11">
        <f>(IF($K526="No",0,VLOOKUP(AF$3,LISTS!$M$2:$N$21,2,FALSE)*IF(T526="YES",1,0)))*VLOOKUP($H526,LISTS!$G$2:$H$10,2,FALSE)</f>
        <v>0</v>
      </c>
      <c r="AG526" s="11">
        <f>(IF($K526="No",0,VLOOKUP(AG$3,LISTS!$M$2:$N$21,2,FALSE)*IF(U526="YES",1,0)))*VLOOKUP($H526,LISTS!$G$2:$H$10,2,FALSE)</f>
        <v>0</v>
      </c>
      <c r="AH526" s="11">
        <f>(IF($K526="No",0,VLOOKUP(AH$3,LISTS!$M$2:$N$21,2,FALSE)*IF(V526="YES",1,0)))*VLOOKUP($H526,LISTS!$G$2:$H$10,2,FALSE)</f>
        <v>0</v>
      </c>
      <c r="AI526" s="28">
        <f t="shared" si="95"/>
        <v>0</v>
      </c>
    </row>
    <row r="527" spans="1:35" x14ac:dyDescent="0.25">
      <c r="A527" s="3">
        <f t="shared" ref="A527" si="98">$A$4</f>
        <v>2023</v>
      </c>
      <c r="B527" s="11">
        <f t="shared" ref="B527" si="99">B526</f>
        <v>19</v>
      </c>
      <c r="C527" s="11" t="str">
        <f>VLOOKUP($B527,'FIXTURES INPUT'!$A$4:$H$41,2,FALSE)</f>
        <v>WK19</v>
      </c>
      <c r="D527" s="13" t="str">
        <f>VLOOKUP($B527,'FIXTURES INPUT'!$A$4:$H$41,3,FALSE)</f>
        <v>Sun</v>
      </c>
      <c r="E527" s="14">
        <f>VLOOKUP($B527,'FIXTURES INPUT'!$A$4:$H$41,4,FALSE)</f>
        <v>45151</v>
      </c>
      <c r="F527" s="4" t="str">
        <f>VLOOKUP($B527,'FIXTURES INPUT'!$A$4:$H$41,6,FALSE)</f>
        <v>Dedham</v>
      </c>
      <c r="G527" s="13" t="str">
        <f>VLOOKUP($B527,'FIXTURES INPUT'!$A$4:$H$41,7,FALSE)</f>
        <v>Away</v>
      </c>
      <c r="H527" s="13" t="str">
        <f>VLOOKUP($B527,'FIXTURES INPUT'!$A$4:$H$41,8,FALSE)</f>
        <v>Standard</v>
      </c>
      <c r="I527" s="13">
        <v>2</v>
      </c>
      <c r="J527" s="4" t="str">
        <f>VLOOKUP($I527,LISTS!$A$2:$B$39,2,FALSE)</f>
        <v>Tris</v>
      </c>
      <c r="K527" s="32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X527" s="13">
        <f>(IF($K527="No",0,VLOOKUP(X$3,LISTS!$M$2:$N$21,2,FALSE)*L527))*VLOOKUP($H527,LISTS!$G$2:$H$10,2,FALSE)</f>
        <v>0</v>
      </c>
      <c r="Y527" s="13">
        <f>(IF($K527="No",0,VLOOKUP(Y$3,LISTS!$M$2:$N$21,2,FALSE)*M527))*VLOOKUP($H527,LISTS!$G$2:$H$10,2,FALSE)</f>
        <v>0</v>
      </c>
      <c r="Z527" s="13">
        <f>(IF($K527="No",0,VLOOKUP(Z$3,LISTS!$M$2:$N$21,2,FALSE)*N527))*VLOOKUP($H527,LISTS!$G$2:$H$10,2,FALSE)</f>
        <v>0</v>
      </c>
      <c r="AA527" s="13">
        <f>(IF($K527="No",0,VLOOKUP(AA$3,LISTS!$M$2:$N$21,2,FALSE)*O527))*VLOOKUP($H527,LISTS!$G$2:$H$10,2,FALSE)</f>
        <v>0</v>
      </c>
      <c r="AB527" s="13">
        <f>(IF($K527="No",0,VLOOKUP(AB$3,LISTS!$M$2:$N$21,2,FALSE)*P527))*VLOOKUP($H527,LISTS!$G$2:$H$10,2,FALSE)</f>
        <v>0</v>
      </c>
      <c r="AC527" s="13">
        <f>(IF($K527="No",0,VLOOKUP(AC$3,LISTS!$M$2:$N$21,2,FALSE)*IF(Q527="YES",1,0)))*VLOOKUP($H527,LISTS!$G$2:$H$10,2,FALSE)</f>
        <v>0</v>
      </c>
      <c r="AD527" s="13">
        <f>(IF($K527="No",0,VLOOKUP(AD$3,LISTS!$M$2:$N$21,2,FALSE)*IF(R527="YES",1,0)))*VLOOKUP($H527,LISTS!$G$2:$H$10,2,FALSE)</f>
        <v>0</v>
      </c>
      <c r="AE527" s="13">
        <f>(IF($K527="No",0,VLOOKUP(AE$3,LISTS!$M$2:$N$21,2,FALSE)*IF(S527="YES",1,0)))*VLOOKUP($H527,LISTS!$G$2:$H$10,2,FALSE)</f>
        <v>0</v>
      </c>
      <c r="AF527" s="13">
        <f>(IF($K527="No",0,VLOOKUP(AF$3,LISTS!$M$2:$N$21,2,FALSE)*IF(T527="YES",1,0)))*VLOOKUP($H527,LISTS!$G$2:$H$10,2,FALSE)</f>
        <v>0</v>
      </c>
      <c r="AG527" s="13">
        <f>(IF($K527="No",0,VLOOKUP(AG$3,LISTS!$M$2:$N$21,2,FALSE)*IF(U527="YES",1,0)))*VLOOKUP($H527,LISTS!$G$2:$H$10,2,FALSE)</f>
        <v>0</v>
      </c>
      <c r="AH527" s="13">
        <f>(IF($K527="No",0,VLOOKUP(AH$3,LISTS!$M$2:$N$21,2,FALSE)*IF(V527="YES",1,0)))*VLOOKUP($H527,LISTS!$G$2:$H$10,2,FALSE)</f>
        <v>0</v>
      </c>
      <c r="AI527" s="29">
        <f t="shared" si="95"/>
        <v>0</v>
      </c>
    </row>
    <row r="528" spans="1:35" x14ac:dyDescent="0.25">
      <c r="A528" s="3">
        <f t="shared" si="93"/>
        <v>2023</v>
      </c>
      <c r="B528" s="11">
        <f t="shared" si="94"/>
        <v>19</v>
      </c>
      <c r="C528" s="11" t="str">
        <f>VLOOKUP($B528,'FIXTURES INPUT'!$A$4:$H$41,2,FALSE)</f>
        <v>WK19</v>
      </c>
      <c r="D528" s="13" t="str">
        <f>VLOOKUP($B528,'FIXTURES INPUT'!$A$4:$H$41,3,FALSE)</f>
        <v>Sun</v>
      </c>
      <c r="E528" s="14">
        <f>VLOOKUP($B528,'FIXTURES INPUT'!$A$4:$H$41,4,FALSE)</f>
        <v>45151</v>
      </c>
      <c r="F528" s="4" t="str">
        <f>VLOOKUP($B528,'FIXTURES INPUT'!$A$4:$H$41,6,FALSE)</f>
        <v>Dedham</v>
      </c>
      <c r="G528" s="13" t="str">
        <f>VLOOKUP($B528,'FIXTURES INPUT'!$A$4:$H$41,7,FALSE)</f>
        <v>Away</v>
      </c>
      <c r="H528" s="13" t="str">
        <f>VLOOKUP($B528,'FIXTURES INPUT'!$A$4:$H$41,8,FALSE)</f>
        <v>Standard</v>
      </c>
      <c r="I528" s="13">
        <v>3</v>
      </c>
      <c r="J528" s="4" t="str">
        <f>VLOOKUP($I528,LISTS!$A$2:$B$39,2,FALSE)</f>
        <v>Jepson</v>
      </c>
      <c r="K528" s="32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X528" s="13">
        <f>(IF($K528="No",0,VLOOKUP(X$3,LISTS!$M$2:$N$21,2,FALSE)*L528))*VLOOKUP($H528,LISTS!$G$2:$H$10,2,FALSE)</f>
        <v>0</v>
      </c>
      <c r="Y528" s="13">
        <f>(IF($K528="No",0,VLOOKUP(Y$3,LISTS!$M$2:$N$21,2,FALSE)*M528))*VLOOKUP($H528,LISTS!$G$2:$H$10,2,FALSE)</f>
        <v>0</v>
      </c>
      <c r="Z528" s="13">
        <f>(IF($K528="No",0,VLOOKUP(Z$3,LISTS!$M$2:$N$21,2,FALSE)*N528))*VLOOKUP($H528,LISTS!$G$2:$H$10,2,FALSE)</f>
        <v>0</v>
      </c>
      <c r="AA528" s="13">
        <f>(IF($K528="No",0,VLOOKUP(AA$3,LISTS!$M$2:$N$21,2,FALSE)*O528))*VLOOKUP($H528,LISTS!$G$2:$H$10,2,FALSE)</f>
        <v>0</v>
      </c>
      <c r="AB528" s="13">
        <f>(IF($K528="No",0,VLOOKUP(AB$3,LISTS!$M$2:$N$21,2,FALSE)*P528))*VLOOKUP($H528,LISTS!$G$2:$H$10,2,FALSE)</f>
        <v>0</v>
      </c>
      <c r="AC528" s="13">
        <f>(IF($K528="No",0,VLOOKUP(AC$3,LISTS!$M$2:$N$21,2,FALSE)*IF(Q528="YES",1,0)))*VLOOKUP($H528,LISTS!$G$2:$H$10,2,FALSE)</f>
        <v>0</v>
      </c>
      <c r="AD528" s="13">
        <f>(IF($K528="No",0,VLOOKUP(AD$3,LISTS!$M$2:$N$21,2,FALSE)*IF(R528="YES",1,0)))*VLOOKUP($H528,LISTS!$G$2:$H$10,2,FALSE)</f>
        <v>0</v>
      </c>
      <c r="AE528" s="13">
        <f>(IF($K528="No",0,VLOOKUP(AE$3,LISTS!$M$2:$N$21,2,FALSE)*IF(S528="YES",1,0)))*VLOOKUP($H528,LISTS!$G$2:$H$10,2,FALSE)</f>
        <v>0</v>
      </c>
      <c r="AF528" s="13">
        <f>(IF($K528="No",0,VLOOKUP(AF$3,LISTS!$M$2:$N$21,2,FALSE)*IF(T528="YES",1,0)))*VLOOKUP($H528,LISTS!$G$2:$H$10,2,FALSE)</f>
        <v>0</v>
      </c>
      <c r="AG528" s="13">
        <f>(IF($K528="No",0,VLOOKUP(AG$3,LISTS!$M$2:$N$21,2,FALSE)*IF(U528="YES",1,0)))*VLOOKUP($H528,LISTS!$G$2:$H$10,2,FALSE)</f>
        <v>0</v>
      </c>
      <c r="AH528" s="13">
        <f>(IF($K528="No",0,VLOOKUP(AH$3,LISTS!$M$2:$N$21,2,FALSE)*IF(V528="YES",1,0)))*VLOOKUP($H528,LISTS!$G$2:$H$10,2,FALSE)</f>
        <v>0</v>
      </c>
      <c r="AI528" s="29">
        <f t="shared" si="95"/>
        <v>0</v>
      </c>
    </row>
    <row r="529" spans="1:35" x14ac:dyDescent="0.25">
      <c r="A529" s="3">
        <f t="shared" si="93"/>
        <v>2023</v>
      </c>
      <c r="B529" s="11">
        <f t="shared" si="94"/>
        <v>19</v>
      </c>
      <c r="C529" s="11" t="str">
        <f>VLOOKUP($B529,'FIXTURES INPUT'!$A$4:$H$41,2,FALSE)</f>
        <v>WK19</v>
      </c>
      <c r="D529" s="13" t="str">
        <f>VLOOKUP($B529,'FIXTURES INPUT'!$A$4:$H$41,3,FALSE)</f>
        <v>Sun</v>
      </c>
      <c r="E529" s="14">
        <f>VLOOKUP($B529,'FIXTURES INPUT'!$A$4:$H$41,4,FALSE)</f>
        <v>45151</v>
      </c>
      <c r="F529" s="4" t="str">
        <f>VLOOKUP($B529,'FIXTURES INPUT'!$A$4:$H$41,6,FALSE)</f>
        <v>Dedham</v>
      </c>
      <c r="G529" s="13" t="str">
        <f>VLOOKUP($B529,'FIXTURES INPUT'!$A$4:$H$41,7,FALSE)</f>
        <v>Away</v>
      </c>
      <c r="H529" s="13" t="str">
        <f>VLOOKUP($B529,'FIXTURES INPUT'!$A$4:$H$41,8,FALSE)</f>
        <v>Standard</v>
      </c>
      <c r="I529" s="13">
        <v>4</v>
      </c>
      <c r="J529" s="4" t="str">
        <f>VLOOKUP($I529,LISTS!$A$2:$B$39,2,FALSE)</f>
        <v>Wellsy</v>
      </c>
      <c r="K529" s="32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X529" s="13">
        <f>(IF($K529="No",0,VLOOKUP(X$3,LISTS!$M$2:$N$21,2,FALSE)*L529))*VLOOKUP($H529,LISTS!$G$2:$H$10,2,FALSE)</f>
        <v>0</v>
      </c>
      <c r="Y529" s="13">
        <f>(IF($K529="No",0,VLOOKUP(Y$3,LISTS!$M$2:$N$21,2,FALSE)*M529))*VLOOKUP($H529,LISTS!$G$2:$H$10,2,FALSE)</f>
        <v>0</v>
      </c>
      <c r="Z529" s="13">
        <f>(IF($K529="No",0,VLOOKUP(Z$3,LISTS!$M$2:$N$21,2,FALSE)*N529))*VLOOKUP($H529,LISTS!$G$2:$H$10,2,FALSE)</f>
        <v>0</v>
      </c>
      <c r="AA529" s="13">
        <f>(IF($K529="No",0,VLOOKUP(AA$3,LISTS!$M$2:$N$21,2,FALSE)*O529))*VLOOKUP($H529,LISTS!$G$2:$H$10,2,FALSE)</f>
        <v>0</v>
      </c>
      <c r="AB529" s="13">
        <f>(IF($K529="No",0,VLOOKUP(AB$3,LISTS!$M$2:$N$21,2,FALSE)*P529))*VLOOKUP($H529,LISTS!$G$2:$H$10,2,FALSE)</f>
        <v>0</v>
      </c>
      <c r="AC529" s="13">
        <f>(IF($K529="No",0,VLOOKUP(AC$3,LISTS!$M$2:$N$21,2,FALSE)*IF(Q529="YES",1,0)))*VLOOKUP($H529,LISTS!$G$2:$H$10,2,FALSE)</f>
        <v>0</v>
      </c>
      <c r="AD529" s="13">
        <f>(IF($K529="No",0,VLOOKUP(AD$3,LISTS!$M$2:$N$21,2,FALSE)*IF(R529="YES",1,0)))*VLOOKUP($H529,LISTS!$G$2:$H$10,2,FALSE)</f>
        <v>0</v>
      </c>
      <c r="AE529" s="13">
        <f>(IF($K529="No",0,VLOOKUP(AE$3,LISTS!$M$2:$N$21,2,FALSE)*IF(S529="YES",1,0)))*VLOOKUP($H529,LISTS!$G$2:$H$10,2,FALSE)</f>
        <v>0</v>
      </c>
      <c r="AF529" s="13">
        <f>(IF($K529="No",0,VLOOKUP(AF$3,LISTS!$M$2:$N$21,2,FALSE)*IF(T529="YES",1,0)))*VLOOKUP($H529,LISTS!$G$2:$H$10,2,FALSE)</f>
        <v>0</v>
      </c>
      <c r="AG529" s="13">
        <f>(IF($K529="No",0,VLOOKUP(AG$3,LISTS!$M$2:$N$21,2,FALSE)*IF(U529="YES",1,0)))*VLOOKUP($H529,LISTS!$G$2:$H$10,2,FALSE)</f>
        <v>0</v>
      </c>
      <c r="AH529" s="13">
        <f>(IF($K529="No",0,VLOOKUP(AH$3,LISTS!$M$2:$N$21,2,FALSE)*IF(V529="YES",1,0)))*VLOOKUP($H529,LISTS!$G$2:$H$10,2,FALSE)</f>
        <v>0</v>
      </c>
      <c r="AI529" s="29">
        <f t="shared" si="95"/>
        <v>0</v>
      </c>
    </row>
    <row r="530" spans="1:35" x14ac:dyDescent="0.25">
      <c r="A530" s="3">
        <f t="shared" si="93"/>
        <v>2023</v>
      </c>
      <c r="B530" s="11">
        <f t="shared" si="94"/>
        <v>19</v>
      </c>
      <c r="C530" s="11" t="str">
        <f>VLOOKUP($B530,'FIXTURES INPUT'!$A$4:$H$41,2,FALSE)</f>
        <v>WK19</v>
      </c>
      <c r="D530" s="13" t="str">
        <f>VLOOKUP($B530,'FIXTURES INPUT'!$A$4:$H$41,3,FALSE)</f>
        <v>Sun</v>
      </c>
      <c r="E530" s="14">
        <f>VLOOKUP($B530,'FIXTURES INPUT'!$A$4:$H$41,4,FALSE)</f>
        <v>45151</v>
      </c>
      <c r="F530" s="4" t="str">
        <f>VLOOKUP($B530,'FIXTURES INPUT'!$A$4:$H$41,6,FALSE)</f>
        <v>Dedham</v>
      </c>
      <c r="G530" s="13" t="str">
        <f>VLOOKUP($B530,'FIXTURES INPUT'!$A$4:$H$41,7,FALSE)</f>
        <v>Away</v>
      </c>
      <c r="H530" s="13" t="str">
        <f>VLOOKUP($B530,'FIXTURES INPUT'!$A$4:$H$41,8,FALSE)</f>
        <v>Standard</v>
      </c>
      <c r="I530" s="13">
        <v>5</v>
      </c>
      <c r="J530" s="4" t="str">
        <f>VLOOKUP($I530,LISTS!$A$2:$B$39,2,FALSE)</f>
        <v>Cal</v>
      </c>
      <c r="K530" s="32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X530" s="13">
        <f>(IF($K530="No",0,VLOOKUP(X$3,LISTS!$M$2:$N$21,2,FALSE)*L530))*VLOOKUP($H530,LISTS!$G$2:$H$10,2,FALSE)</f>
        <v>0</v>
      </c>
      <c r="Y530" s="13">
        <f>(IF($K530="No",0,VLOOKUP(Y$3,LISTS!$M$2:$N$21,2,FALSE)*M530))*VLOOKUP($H530,LISTS!$G$2:$H$10,2,FALSE)</f>
        <v>0</v>
      </c>
      <c r="Z530" s="13">
        <f>(IF($K530="No",0,VLOOKUP(Z$3,LISTS!$M$2:$N$21,2,FALSE)*N530))*VLOOKUP($H530,LISTS!$G$2:$H$10,2,FALSE)</f>
        <v>0</v>
      </c>
      <c r="AA530" s="13">
        <f>(IF($K530="No",0,VLOOKUP(AA$3,LISTS!$M$2:$N$21,2,FALSE)*O530))*VLOOKUP($H530,LISTS!$G$2:$H$10,2,FALSE)</f>
        <v>0</v>
      </c>
      <c r="AB530" s="13">
        <f>(IF($K530="No",0,VLOOKUP(AB$3,LISTS!$M$2:$N$21,2,FALSE)*P530))*VLOOKUP($H530,LISTS!$G$2:$H$10,2,FALSE)</f>
        <v>0</v>
      </c>
      <c r="AC530" s="13">
        <f>(IF($K530="No",0,VLOOKUP(AC$3,LISTS!$M$2:$N$21,2,FALSE)*IF(Q530="YES",1,0)))*VLOOKUP($H530,LISTS!$G$2:$H$10,2,FALSE)</f>
        <v>0</v>
      </c>
      <c r="AD530" s="13">
        <f>(IF($K530="No",0,VLOOKUP(AD$3,LISTS!$M$2:$N$21,2,FALSE)*IF(R530="YES",1,0)))*VLOOKUP($H530,LISTS!$G$2:$H$10,2,FALSE)</f>
        <v>0</v>
      </c>
      <c r="AE530" s="13">
        <f>(IF($K530="No",0,VLOOKUP(AE$3,LISTS!$M$2:$N$21,2,FALSE)*IF(S530="YES",1,0)))*VLOOKUP($H530,LISTS!$G$2:$H$10,2,FALSE)</f>
        <v>0</v>
      </c>
      <c r="AF530" s="13">
        <f>(IF($K530="No",0,VLOOKUP(AF$3,LISTS!$M$2:$N$21,2,FALSE)*IF(T530="YES",1,0)))*VLOOKUP($H530,LISTS!$G$2:$H$10,2,FALSE)</f>
        <v>0</v>
      </c>
      <c r="AG530" s="13">
        <f>(IF($K530="No",0,VLOOKUP(AG$3,LISTS!$M$2:$N$21,2,FALSE)*IF(U530="YES",1,0)))*VLOOKUP($H530,LISTS!$G$2:$H$10,2,FALSE)</f>
        <v>0</v>
      </c>
      <c r="AH530" s="13">
        <f>(IF($K530="No",0,VLOOKUP(AH$3,LISTS!$M$2:$N$21,2,FALSE)*IF(V530="YES",1,0)))*VLOOKUP($H530,LISTS!$G$2:$H$10,2,FALSE)</f>
        <v>0</v>
      </c>
      <c r="AI530" s="29">
        <f t="shared" si="95"/>
        <v>0</v>
      </c>
    </row>
    <row r="531" spans="1:35" x14ac:dyDescent="0.25">
      <c r="A531" s="3">
        <f t="shared" si="93"/>
        <v>2023</v>
      </c>
      <c r="B531" s="11">
        <f t="shared" si="94"/>
        <v>19</v>
      </c>
      <c r="C531" s="11" t="str">
        <f>VLOOKUP($B531,'FIXTURES INPUT'!$A$4:$H$41,2,FALSE)</f>
        <v>WK19</v>
      </c>
      <c r="D531" s="13" t="str">
        <f>VLOOKUP($B531,'FIXTURES INPUT'!$A$4:$H$41,3,FALSE)</f>
        <v>Sun</v>
      </c>
      <c r="E531" s="14">
        <f>VLOOKUP($B531,'FIXTURES INPUT'!$A$4:$H$41,4,FALSE)</f>
        <v>45151</v>
      </c>
      <c r="F531" s="4" t="str">
        <f>VLOOKUP($B531,'FIXTURES INPUT'!$A$4:$H$41,6,FALSE)</f>
        <v>Dedham</v>
      </c>
      <c r="G531" s="13" t="str">
        <f>VLOOKUP($B531,'FIXTURES INPUT'!$A$4:$H$41,7,FALSE)</f>
        <v>Away</v>
      </c>
      <c r="H531" s="13" t="str">
        <f>VLOOKUP($B531,'FIXTURES INPUT'!$A$4:$H$41,8,FALSE)</f>
        <v>Standard</v>
      </c>
      <c r="I531" s="13">
        <v>6</v>
      </c>
      <c r="J531" s="4" t="str">
        <f>VLOOKUP($I531,LISTS!$A$2:$B$39,2,FALSE)</f>
        <v>Weavers</v>
      </c>
      <c r="K531" s="32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X531" s="13">
        <f>(IF($K531="No",0,VLOOKUP(X$3,LISTS!$M$2:$N$21,2,FALSE)*L531))*VLOOKUP($H531,LISTS!$G$2:$H$10,2,FALSE)</f>
        <v>0</v>
      </c>
      <c r="Y531" s="13">
        <f>(IF($K531="No",0,VLOOKUP(Y$3,LISTS!$M$2:$N$21,2,FALSE)*M531))*VLOOKUP($H531,LISTS!$G$2:$H$10,2,FALSE)</f>
        <v>0</v>
      </c>
      <c r="Z531" s="13">
        <f>(IF($K531="No",0,VLOOKUP(Z$3,LISTS!$M$2:$N$21,2,FALSE)*N531))*VLOOKUP($H531,LISTS!$G$2:$H$10,2,FALSE)</f>
        <v>0</v>
      </c>
      <c r="AA531" s="13">
        <f>(IF($K531="No",0,VLOOKUP(AA$3,LISTS!$M$2:$N$21,2,FALSE)*O531))*VLOOKUP($H531,LISTS!$G$2:$H$10,2,FALSE)</f>
        <v>0</v>
      </c>
      <c r="AB531" s="13">
        <f>(IF($K531="No",0,VLOOKUP(AB$3,LISTS!$M$2:$N$21,2,FALSE)*P531))*VLOOKUP($H531,LISTS!$G$2:$H$10,2,FALSE)</f>
        <v>0</v>
      </c>
      <c r="AC531" s="13">
        <f>(IF($K531="No",0,VLOOKUP(AC$3,LISTS!$M$2:$N$21,2,FALSE)*IF(Q531="YES",1,0)))*VLOOKUP($H531,LISTS!$G$2:$H$10,2,FALSE)</f>
        <v>0</v>
      </c>
      <c r="AD531" s="13">
        <f>(IF($K531="No",0,VLOOKUP(AD$3,LISTS!$M$2:$N$21,2,FALSE)*IF(R531="YES",1,0)))*VLOOKUP($H531,LISTS!$G$2:$H$10,2,FALSE)</f>
        <v>0</v>
      </c>
      <c r="AE531" s="13">
        <f>(IF($K531="No",0,VLOOKUP(AE$3,LISTS!$M$2:$N$21,2,FALSE)*IF(S531="YES",1,0)))*VLOOKUP($H531,LISTS!$G$2:$H$10,2,FALSE)</f>
        <v>0</v>
      </c>
      <c r="AF531" s="13">
        <f>(IF($K531="No",0,VLOOKUP(AF$3,LISTS!$M$2:$N$21,2,FALSE)*IF(T531="YES",1,0)))*VLOOKUP($H531,LISTS!$G$2:$H$10,2,FALSE)</f>
        <v>0</v>
      </c>
      <c r="AG531" s="13">
        <f>(IF($K531="No",0,VLOOKUP(AG$3,LISTS!$M$2:$N$21,2,FALSE)*IF(U531="YES",1,0)))*VLOOKUP($H531,LISTS!$G$2:$H$10,2,FALSE)</f>
        <v>0</v>
      </c>
      <c r="AH531" s="13">
        <f>(IF($K531="No",0,VLOOKUP(AH$3,LISTS!$M$2:$N$21,2,FALSE)*IF(V531="YES",1,0)))*VLOOKUP($H531,LISTS!$G$2:$H$10,2,FALSE)</f>
        <v>0</v>
      </c>
      <c r="AI531" s="29">
        <f t="shared" si="95"/>
        <v>0</v>
      </c>
    </row>
    <row r="532" spans="1:35" x14ac:dyDescent="0.25">
      <c r="A532" s="3">
        <f t="shared" si="93"/>
        <v>2023</v>
      </c>
      <c r="B532" s="11">
        <f t="shared" si="94"/>
        <v>19</v>
      </c>
      <c r="C532" s="11" t="str">
        <f>VLOOKUP($B532,'FIXTURES INPUT'!$A$4:$H$41,2,FALSE)</f>
        <v>WK19</v>
      </c>
      <c r="D532" s="13" t="str">
        <f>VLOOKUP($B532,'FIXTURES INPUT'!$A$4:$H$41,3,FALSE)</f>
        <v>Sun</v>
      </c>
      <c r="E532" s="14">
        <f>VLOOKUP($B532,'FIXTURES INPUT'!$A$4:$H$41,4,FALSE)</f>
        <v>45151</v>
      </c>
      <c r="F532" s="4" t="str">
        <f>VLOOKUP($B532,'FIXTURES INPUT'!$A$4:$H$41,6,FALSE)</f>
        <v>Dedham</v>
      </c>
      <c r="G532" s="13" t="str">
        <f>VLOOKUP($B532,'FIXTURES INPUT'!$A$4:$H$41,7,FALSE)</f>
        <v>Away</v>
      </c>
      <c r="H532" s="13" t="str">
        <f>VLOOKUP($B532,'FIXTURES INPUT'!$A$4:$H$41,8,FALSE)</f>
        <v>Standard</v>
      </c>
      <c r="I532" s="13">
        <v>7</v>
      </c>
      <c r="J532" s="4" t="str">
        <f>VLOOKUP($I532,LISTS!$A$2:$B$39,2,FALSE)</f>
        <v>Superted</v>
      </c>
      <c r="K532" s="32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X532" s="13">
        <f>(IF($K532="No",0,VLOOKUP(X$3,LISTS!$M$2:$N$21,2,FALSE)*L532))*VLOOKUP($H532,LISTS!$G$2:$H$10,2,FALSE)</f>
        <v>0</v>
      </c>
      <c r="Y532" s="13">
        <f>(IF($K532="No",0,VLOOKUP(Y$3,LISTS!$M$2:$N$21,2,FALSE)*M532))*VLOOKUP($H532,LISTS!$G$2:$H$10,2,FALSE)</f>
        <v>0</v>
      </c>
      <c r="Z532" s="13">
        <f>(IF($K532="No",0,VLOOKUP(Z$3,LISTS!$M$2:$N$21,2,FALSE)*N532))*VLOOKUP($H532,LISTS!$G$2:$H$10,2,FALSE)</f>
        <v>0</v>
      </c>
      <c r="AA532" s="13">
        <f>(IF($K532="No",0,VLOOKUP(AA$3,LISTS!$M$2:$N$21,2,FALSE)*O532))*VLOOKUP($H532,LISTS!$G$2:$H$10,2,FALSE)</f>
        <v>0</v>
      </c>
      <c r="AB532" s="13">
        <f>(IF($K532="No",0,VLOOKUP(AB$3,LISTS!$M$2:$N$21,2,FALSE)*P532))*VLOOKUP($H532,LISTS!$G$2:$H$10,2,FALSE)</f>
        <v>0</v>
      </c>
      <c r="AC532" s="13">
        <f>(IF($K532="No",0,VLOOKUP(AC$3,LISTS!$M$2:$N$21,2,FALSE)*IF(Q532="YES",1,0)))*VLOOKUP($H532,LISTS!$G$2:$H$10,2,FALSE)</f>
        <v>0</v>
      </c>
      <c r="AD532" s="13">
        <f>(IF($K532="No",0,VLOOKUP(AD$3,LISTS!$M$2:$N$21,2,FALSE)*IF(R532="YES",1,0)))*VLOOKUP($H532,LISTS!$G$2:$H$10,2,FALSE)</f>
        <v>0</v>
      </c>
      <c r="AE532" s="13">
        <f>(IF($K532="No",0,VLOOKUP(AE$3,LISTS!$M$2:$N$21,2,FALSE)*IF(S532="YES",1,0)))*VLOOKUP($H532,LISTS!$G$2:$H$10,2,FALSE)</f>
        <v>0</v>
      </c>
      <c r="AF532" s="13">
        <f>(IF($K532="No",0,VLOOKUP(AF$3,LISTS!$M$2:$N$21,2,FALSE)*IF(T532="YES",1,0)))*VLOOKUP($H532,LISTS!$G$2:$H$10,2,FALSE)</f>
        <v>0</v>
      </c>
      <c r="AG532" s="13">
        <f>(IF($K532="No",0,VLOOKUP(AG$3,LISTS!$M$2:$N$21,2,FALSE)*IF(U532="YES",1,0)))*VLOOKUP($H532,LISTS!$G$2:$H$10,2,FALSE)</f>
        <v>0</v>
      </c>
      <c r="AH532" s="13">
        <f>(IF($K532="No",0,VLOOKUP(AH$3,LISTS!$M$2:$N$21,2,FALSE)*IF(V532="YES",1,0)))*VLOOKUP($H532,LISTS!$G$2:$H$10,2,FALSE)</f>
        <v>0</v>
      </c>
      <c r="AI532" s="29">
        <f t="shared" si="95"/>
        <v>0</v>
      </c>
    </row>
    <row r="533" spans="1:35" x14ac:dyDescent="0.25">
      <c r="A533" s="3">
        <f t="shared" si="93"/>
        <v>2023</v>
      </c>
      <c r="B533" s="11">
        <f t="shared" si="94"/>
        <v>19</v>
      </c>
      <c r="C533" s="11" t="str">
        <f>VLOOKUP($B533,'FIXTURES INPUT'!$A$4:$H$41,2,FALSE)</f>
        <v>WK19</v>
      </c>
      <c r="D533" s="13" t="str">
        <f>VLOOKUP($B533,'FIXTURES INPUT'!$A$4:$H$41,3,FALSE)</f>
        <v>Sun</v>
      </c>
      <c r="E533" s="14">
        <f>VLOOKUP($B533,'FIXTURES INPUT'!$A$4:$H$41,4,FALSE)</f>
        <v>45151</v>
      </c>
      <c r="F533" s="4" t="str">
        <f>VLOOKUP($B533,'FIXTURES INPUT'!$A$4:$H$41,6,FALSE)</f>
        <v>Dedham</v>
      </c>
      <c r="G533" s="13" t="str">
        <f>VLOOKUP($B533,'FIXTURES INPUT'!$A$4:$H$41,7,FALSE)</f>
        <v>Away</v>
      </c>
      <c r="H533" s="13" t="str">
        <f>VLOOKUP($B533,'FIXTURES INPUT'!$A$4:$H$41,8,FALSE)</f>
        <v>Standard</v>
      </c>
      <c r="I533" s="13">
        <f t="shared" ref="I533" si="100">I532+1</f>
        <v>8</v>
      </c>
      <c r="J533" s="4" t="str">
        <f>VLOOKUP($I533,LISTS!$A$2:$B$39,2,FALSE)</f>
        <v>Little</v>
      </c>
      <c r="K533" s="32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X533" s="13">
        <f>(IF($K533="No",0,VLOOKUP(X$3,LISTS!$M$2:$N$21,2,FALSE)*L533))*VLOOKUP($H533,LISTS!$G$2:$H$10,2,FALSE)</f>
        <v>0</v>
      </c>
      <c r="Y533" s="13">
        <f>(IF($K533="No",0,VLOOKUP(Y$3,LISTS!$M$2:$N$21,2,FALSE)*M533))*VLOOKUP($H533,LISTS!$G$2:$H$10,2,FALSE)</f>
        <v>0</v>
      </c>
      <c r="Z533" s="13">
        <f>(IF($K533="No",0,VLOOKUP(Z$3,LISTS!$M$2:$N$21,2,FALSE)*N533))*VLOOKUP($H533,LISTS!$G$2:$H$10,2,FALSE)</f>
        <v>0</v>
      </c>
      <c r="AA533" s="13">
        <f>(IF($K533="No",0,VLOOKUP(AA$3,LISTS!$M$2:$N$21,2,FALSE)*O533))*VLOOKUP($H533,LISTS!$G$2:$H$10,2,FALSE)</f>
        <v>0</v>
      </c>
      <c r="AB533" s="13">
        <f>(IF($K533="No",0,VLOOKUP(AB$3,LISTS!$M$2:$N$21,2,FALSE)*P533))*VLOOKUP($H533,LISTS!$G$2:$H$10,2,FALSE)</f>
        <v>0</v>
      </c>
      <c r="AC533" s="13">
        <f>(IF($K533="No",0,VLOOKUP(AC$3,LISTS!$M$2:$N$21,2,FALSE)*IF(Q533="YES",1,0)))*VLOOKUP($H533,LISTS!$G$2:$H$10,2,FALSE)</f>
        <v>0</v>
      </c>
      <c r="AD533" s="13">
        <f>(IF($K533="No",0,VLOOKUP(AD$3,LISTS!$M$2:$N$21,2,FALSE)*IF(R533="YES",1,0)))*VLOOKUP($H533,LISTS!$G$2:$H$10,2,FALSE)</f>
        <v>0</v>
      </c>
      <c r="AE533" s="13">
        <f>(IF($K533="No",0,VLOOKUP(AE$3,LISTS!$M$2:$N$21,2,FALSE)*IF(S533="YES",1,0)))*VLOOKUP($H533,LISTS!$G$2:$H$10,2,FALSE)</f>
        <v>0</v>
      </c>
      <c r="AF533" s="13">
        <f>(IF($K533="No",0,VLOOKUP(AF$3,LISTS!$M$2:$N$21,2,FALSE)*IF(T533="YES",1,0)))*VLOOKUP($H533,LISTS!$G$2:$H$10,2,FALSE)</f>
        <v>0</v>
      </c>
      <c r="AG533" s="13">
        <f>(IF($K533="No",0,VLOOKUP(AG$3,LISTS!$M$2:$N$21,2,FALSE)*IF(U533="YES",1,0)))*VLOOKUP($H533,LISTS!$G$2:$H$10,2,FALSE)</f>
        <v>0</v>
      </c>
      <c r="AH533" s="13">
        <f>(IF($K533="No",0,VLOOKUP(AH$3,LISTS!$M$2:$N$21,2,FALSE)*IF(V533="YES",1,0)))*VLOOKUP($H533,LISTS!$G$2:$H$10,2,FALSE)</f>
        <v>0</v>
      </c>
      <c r="AI533" s="29">
        <f t="shared" si="95"/>
        <v>0</v>
      </c>
    </row>
    <row r="534" spans="1:35" x14ac:dyDescent="0.25">
      <c r="A534" s="3">
        <f t="shared" si="93"/>
        <v>2023</v>
      </c>
      <c r="B534" s="11">
        <f t="shared" si="94"/>
        <v>19</v>
      </c>
      <c r="C534" s="11" t="str">
        <f>VLOOKUP($B534,'FIXTURES INPUT'!$A$4:$H$41,2,FALSE)</f>
        <v>WK19</v>
      </c>
      <c r="D534" s="13" t="str">
        <f>VLOOKUP($B534,'FIXTURES INPUT'!$A$4:$H$41,3,FALSE)</f>
        <v>Sun</v>
      </c>
      <c r="E534" s="14">
        <f>VLOOKUP($B534,'FIXTURES INPUT'!$A$4:$H$41,4,FALSE)</f>
        <v>45151</v>
      </c>
      <c r="F534" s="4" t="str">
        <f>VLOOKUP($B534,'FIXTURES INPUT'!$A$4:$H$41,6,FALSE)</f>
        <v>Dedham</v>
      </c>
      <c r="G534" s="13" t="str">
        <f>VLOOKUP($B534,'FIXTURES INPUT'!$A$4:$H$41,7,FALSE)</f>
        <v>Away</v>
      </c>
      <c r="H534" s="13" t="str">
        <f>VLOOKUP($B534,'FIXTURES INPUT'!$A$4:$H$41,8,FALSE)</f>
        <v>Standard</v>
      </c>
      <c r="I534" s="13">
        <f t="shared" si="96"/>
        <v>9</v>
      </c>
      <c r="J534" s="4" t="str">
        <f>VLOOKUP($I534,LISTS!$A$2:$B$39,2,FALSE)</f>
        <v>Dan Common</v>
      </c>
      <c r="K534" s="32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X534" s="13">
        <f>(IF($K534="No",0,VLOOKUP(X$3,LISTS!$M$2:$N$21,2,FALSE)*L534))*VLOOKUP($H534,LISTS!$G$2:$H$10,2,FALSE)</f>
        <v>0</v>
      </c>
      <c r="Y534" s="13">
        <f>(IF($K534="No",0,VLOOKUP(Y$3,LISTS!$M$2:$N$21,2,FALSE)*M534))*VLOOKUP($H534,LISTS!$G$2:$H$10,2,FALSE)</f>
        <v>0</v>
      </c>
      <c r="Z534" s="13">
        <f>(IF($K534="No",0,VLOOKUP(Z$3,LISTS!$M$2:$N$21,2,FALSE)*N534))*VLOOKUP($H534,LISTS!$G$2:$H$10,2,FALSE)</f>
        <v>0</v>
      </c>
      <c r="AA534" s="13">
        <f>(IF($K534="No",0,VLOOKUP(AA$3,LISTS!$M$2:$N$21,2,FALSE)*O534))*VLOOKUP($H534,LISTS!$G$2:$H$10,2,FALSE)</f>
        <v>0</v>
      </c>
      <c r="AB534" s="13">
        <f>(IF($K534="No",0,VLOOKUP(AB$3,LISTS!$M$2:$N$21,2,FALSE)*P534))*VLOOKUP($H534,LISTS!$G$2:$H$10,2,FALSE)</f>
        <v>0</v>
      </c>
      <c r="AC534" s="13">
        <f>(IF($K534="No",0,VLOOKUP(AC$3,LISTS!$M$2:$N$21,2,FALSE)*IF(Q534="YES",1,0)))*VLOOKUP($H534,LISTS!$G$2:$H$10,2,FALSE)</f>
        <v>0</v>
      </c>
      <c r="AD534" s="13">
        <f>(IF($K534="No",0,VLOOKUP(AD$3,LISTS!$M$2:$N$21,2,FALSE)*IF(R534="YES",1,0)))*VLOOKUP($H534,LISTS!$G$2:$H$10,2,FALSE)</f>
        <v>0</v>
      </c>
      <c r="AE534" s="13">
        <f>(IF($K534="No",0,VLOOKUP(AE$3,LISTS!$M$2:$N$21,2,FALSE)*IF(S534="YES",1,0)))*VLOOKUP($H534,LISTS!$G$2:$H$10,2,FALSE)</f>
        <v>0</v>
      </c>
      <c r="AF534" s="13">
        <f>(IF($K534="No",0,VLOOKUP(AF$3,LISTS!$M$2:$N$21,2,FALSE)*IF(T534="YES",1,0)))*VLOOKUP($H534,LISTS!$G$2:$H$10,2,FALSE)</f>
        <v>0</v>
      </c>
      <c r="AG534" s="13">
        <f>(IF($K534="No",0,VLOOKUP(AG$3,LISTS!$M$2:$N$21,2,FALSE)*IF(U534="YES",1,0)))*VLOOKUP($H534,LISTS!$G$2:$H$10,2,FALSE)</f>
        <v>0</v>
      </c>
      <c r="AH534" s="13">
        <f>(IF($K534="No",0,VLOOKUP(AH$3,LISTS!$M$2:$N$21,2,FALSE)*IF(V534="YES",1,0)))*VLOOKUP($H534,LISTS!$G$2:$H$10,2,FALSE)</f>
        <v>0</v>
      </c>
      <c r="AI534" s="29">
        <f t="shared" si="95"/>
        <v>0</v>
      </c>
    </row>
    <row r="535" spans="1:35" x14ac:dyDescent="0.25">
      <c r="A535" s="3">
        <f t="shared" si="93"/>
        <v>2023</v>
      </c>
      <c r="B535" s="11">
        <f t="shared" si="94"/>
        <v>19</v>
      </c>
      <c r="C535" s="11" t="str">
        <f>VLOOKUP($B535,'FIXTURES INPUT'!$A$4:$H$41,2,FALSE)</f>
        <v>WK19</v>
      </c>
      <c r="D535" s="13" t="str">
        <f>VLOOKUP($B535,'FIXTURES INPUT'!$A$4:$H$41,3,FALSE)</f>
        <v>Sun</v>
      </c>
      <c r="E535" s="14">
        <f>VLOOKUP($B535,'FIXTURES INPUT'!$A$4:$H$41,4,FALSE)</f>
        <v>45151</v>
      </c>
      <c r="F535" s="4" t="str">
        <f>VLOOKUP($B535,'FIXTURES INPUT'!$A$4:$H$41,6,FALSE)</f>
        <v>Dedham</v>
      </c>
      <c r="G535" s="13" t="str">
        <f>VLOOKUP($B535,'FIXTURES INPUT'!$A$4:$H$41,7,FALSE)</f>
        <v>Away</v>
      </c>
      <c r="H535" s="13" t="str">
        <f>VLOOKUP($B535,'FIXTURES INPUT'!$A$4:$H$41,8,FALSE)</f>
        <v>Standard</v>
      </c>
      <c r="I535" s="13">
        <f t="shared" si="96"/>
        <v>10</v>
      </c>
      <c r="J535" s="4" t="str">
        <f>VLOOKUP($I535,LISTS!$A$2:$B$39,2,FALSE)</f>
        <v>Chown</v>
      </c>
      <c r="K535" s="32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X535" s="13">
        <f>(IF($K535="No",0,VLOOKUP(X$3,LISTS!$M$2:$N$21,2,FALSE)*L535))*VLOOKUP($H535,LISTS!$G$2:$H$10,2,FALSE)</f>
        <v>0</v>
      </c>
      <c r="Y535" s="13">
        <f>(IF($K535="No",0,VLOOKUP(Y$3,LISTS!$M$2:$N$21,2,FALSE)*M535))*VLOOKUP($H535,LISTS!$G$2:$H$10,2,FALSE)</f>
        <v>0</v>
      </c>
      <c r="Z535" s="13">
        <f>(IF($K535="No",0,VLOOKUP(Z$3,LISTS!$M$2:$N$21,2,FALSE)*N535))*VLOOKUP($H535,LISTS!$G$2:$H$10,2,FALSE)</f>
        <v>0</v>
      </c>
      <c r="AA535" s="13">
        <f>(IF($K535="No",0,VLOOKUP(AA$3,LISTS!$M$2:$N$21,2,FALSE)*O535))*VLOOKUP($H535,LISTS!$G$2:$H$10,2,FALSE)</f>
        <v>0</v>
      </c>
      <c r="AB535" s="13">
        <f>(IF($K535="No",0,VLOOKUP(AB$3,LISTS!$M$2:$N$21,2,FALSE)*P535))*VLOOKUP($H535,LISTS!$G$2:$H$10,2,FALSE)</f>
        <v>0</v>
      </c>
      <c r="AC535" s="13">
        <f>(IF($K535="No",0,VLOOKUP(AC$3,LISTS!$M$2:$N$21,2,FALSE)*IF(Q535="YES",1,0)))*VLOOKUP($H535,LISTS!$G$2:$H$10,2,FALSE)</f>
        <v>0</v>
      </c>
      <c r="AD535" s="13">
        <f>(IF($K535="No",0,VLOOKUP(AD$3,LISTS!$M$2:$N$21,2,FALSE)*IF(R535="YES",1,0)))*VLOOKUP($H535,LISTS!$G$2:$H$10,2,FALSE)</f>
        <v>0</v>
      </c>
      <c r="AE535" s="13">
        <f>(IF($K535="No",0,VLOOKUP(AE$3,LISTS!$M$2:$N$21,2,FALSE)*IF(S535="YES",1,0)))*VLOOKUP($H535,LISTS!$G$2:$H$10,2,FALSE)</f>
        <v>0</v>
      </c>
      <c r="AF535" s="13">
        <f>(IF($K535="No",0,VLOOKUP(AF$3,LISTS!$M$2:$N$21,2,FALSE)*IF(T535="YES",1,0)))*VLOOKUP($H535,LISTS!$G$2:$H$10,2,FALSE)</f>
        <v>0</v>
      </c>
      <c r="AG535" s="13">
        <f>(IF($K535="No",0,VLOOKUP(AG$3,LISTS!$M$2:$N$21,2,FALSE)*IF(U535="YES",1,0)))*VLOOKUP($H535,LISTS!$G$2:$H$10,2,FALSE)</f>
        <v>0</v>
      </c>
      <c r="AH535" s="13">
        <f>(IF($K535="No",0,VLOOKUP(AH$3,LISTS!$M$2:$N$21,2,FALSE)*IF(V535="YES",1,0)))*VLOOKUP($H535,LISTS!$G$2:$H$10,2,FALSE)</f>
        <v>0</v>
      </c>
      <c r="AI535" s="29">
        <f t="shared" si="95"/>
        <v>0</v>
      </c>
    </row>
    <row r="536" spans="1:35" x14ac:dyDescent="0.25">
      <c r="A536" s="3">
        <f t="shared" si="93"/>
        <v>2023</v>
      </c>
      <c r="B536" s="11">
        <f t="shared" si="94"/>
        <v>19</v>
      </c>
      <c r="C536" s="11" t="str">
        <f>VLOOKUP($B536,'FIXTURES INPUT'!$A$4:$H$41,2,FALSE)</f>
        <v>WK19</v>
      </c>
      <c r="D536" s="13" t="str">
        <f>VLOOKUP($B536,'FIXTURES INPUT'!$A$4:$H$41,3,FALSE)</f>
        <v>Sun</v>
      </c>
      <c r="E536" s="14">
        <f>VLOOKUP($B536,'FIXTURES INPUT'!$A$4:$H$41,4,FALSE)</f>
        <v>45151</v>
      </c>
      <c r="F536" s="4" t="str">
        <f>VLOOKUP($B536,'FIXTURES INPUT'!$A$4:$H$41,6,FALSE)</f>
        <v>Dedham</v>
      </c>
      <c r="G536" s="13" t="str">
        <f>VLOOKUP($B536,'FIXTURES INPUT'!$A$4:$H$41,7,FALSE)</f>
        <v>Away</v>
      </c>
      <c r="H536" s="13" t="str">
        <f>VLOOKUP($B536,'FIXTURES INPUT'!$A$4:$H$41,8,FALSE)</f>
        <v>Standard</v>
      </c>
      <c r="I536" s="13">
        <f t="shared" si="96"/>
        <v>11</v>
      </c>
      <c r="J536" s="4" t="str">
        <f>VLOOKUP($I536,LISTS!$A$2:$B$39,2,FALSE)</f>
        <v>Minndo</v>
      </c>
      <c r="K536" s="32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X536" s="13">
        <f>(IF($K536="No",0,VLOOKUP(X$3,LISTS!$M$2:$N$21,2,FALSE)*L536))*VLOOKUP($H536,LISTS!$G$2:$H$10,2,FALSE)</f>
        <v>0</v>
      </c>
      <c r="Y536" s="13">
        <f>(IF($K536="No",0,VLOOKUP(Y$3,LISTS!$M$2:$N$21,2,FALSE)*M536))*VLOOKUP($H536,LISTS!$G$2:$H$10,2,FALSE)</f>
        <v>0</v>
      </c>
      <c r="Z536" s="13">
        <f>(IF($K536="No",0,VLOOKUP(Z$3,LISTS!$M$2:$N$21,2,FALSE)*N536))*VLOOKUP($H536,LISTS!$G$2:$H$10,2,FALSE)</f>
        <v>0</v>
      </c>
      <c r="AA536" s="13">
        <f>(IF($K536="No",0,VLOOKUP(AA$3,LISTS!$M$2:$N$21,2,FALSE)*O536))*VLOOKUP($H536,LISTS!$G$2:$H$10,2,FALSE)</f>
        <v>0</v>
      </c>
      <c r="AB536" s="13">
        <f>(IF($K536="No",0,VLOOKUP(AB$3,LISTS!$M$2:$N$21,2,FALSE)*P536))*VLOOKUP($H536,LISTS!$G$2:$H$10,2,FALSE)</f>
        <v>0</v>
      </c>
      <c r="AC536" s="13">
        <f>(IF($K536="No",0,VLOOKUP(AC$3,LISTS!$M$2:$N$21,2,FALSE)*IF(Q536="YES",1,0)))*VLOOKUP($H536,LISTS!$G$2:$H$10,2,FALSE)</f>
        <v>0</v>
      </c>
      <c r="AD536" s="13">
        <f>(IF($K536="No",0,VLOOKUP(AD$3,LISTS!$M$2:$N$21,2,FALSE)*IF(R536="YES",1,0)))*VLOOKUP($H536,LISTS!$G$2:$H$10,2,FALSE)</f>
        <v>0</v>
      </c>
      <c r="AE536" s="13">
        <f>(IF($K536="No",0,VLOOKUP(AE$3,LISTS!$M$2:$N$21,2,FALSE)*IF(S536="YES",1,0)))*VLOOKUP($H536,LISTS!$G$2:$H$10,2,FALSE)</f>
        <v>0</v>
      </c>
      <c r="AF536" s="13">
        <f>(IF($K536="No",0,VLOOKUP(AF$3,LISTS!$M$2:$N$21,2,FALSE)*IF(T536="YES",1,0)))*VLOOKUP($H536,LISTS!$G$2:$H$10,2,FALSE)</f>
        <v>0</v>
      </c>
      <c r="AG536" s="13">
        <f>(IF($K536="No",0,VLOOKUP(AG$3,LISTS!$M$2:$N$21,2,FALSE)*IF(U536="YES",1,0)))*VLOOKUP($H536,LISTS!$G$2:$H$10,2,FALSE)</f>
        <v>0</v>
      </c>
      <c r="AH536" s="13">
        <f>(IF($K536="No",0,VLOOKUP(AH$3,LISTS!$M$2:$N$21,2,FALSE)*IF(V536="YES",1,0)))*VLOOKUP($H536,LISTS!$G$2:$H$10,2,FALSE)</f>
        <v>0</v>
      </c>
      <c r="AI536" s="29">
        <f t="shared" si="95"/>
        <v>0</v>
      </c>
    </row>
    <row r="537" spans="1:35" x14ac:dyDescent="0.25">
      <c r="A537" s="3">
        <f t="shared" si="93"/>
        <v>2023</v>
      </c>
      <c r="B537" s="11">
        <f t="shared" si="94"/>
        <v>19</v>
      </c>
      <c r="C537" s="11" t="str">
        <f>VLOOKUP($B537,'FIXTURES INPUT'!$A$4:$H$41,2,FALSE)</f>
        <v>WK19</v>
      </c>
      <c r="D537" s="13" t="str">
        <f>VLOOKUP($B537,'FIXTURES INPUT'!$A$4:$H$41,3,FALSE)</f>
        <v>Sun</v>
      </c>
      <c r="E537" s="14">
        <f>VLOOKUP($B537,'FIXTURES INPUT'!$A$4:$H$41,4,FALSE)</f>
        <v>45151</v>
      </c>
      <c r="F537" s="4" t="str">
        <f>VLOOKUP($B537,'FIXTURES INPUT'!$A$4:$H$41,6,FALSE)</f>
        <v>Dedham</v>
      </c>
      <c r="G537" s="13" t="str">
        <f>VLOOKUP($B537,'FIXTURES INPUT'!$A$4:$H$41,7,FALSE)</f>
        <v>Away</v>
      </c>
      <c r="H537" s="13" t="str">
        <f>VLOOKUP($B537,'FIXTURES INPUT'!$A$4:$H$41,8,FALSE)</f>
        <v>Standard</v>
      </c>
      <c r="I537" s="13">
        <f t="shared" si="96"/>
        <v>12</v>
      </c>
      <c r="J537" s="4" t="str">
        <f>VLOOKUP($I537,LISTS!$A$2:$B$39,2,FALSE)</f>
        <v>Bevan Gordon</v>
      </c>
      <c r="K537" s="32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X537" s="13">
        <f>(IF($K537="No",0,VLOOKUP(X$3,LISTS!$M$2:$N$21,2,FALSE)*L537))*VLOOKUP($H537,LISTS!$G$2:$H$10,2,FALSE)</f>
        <v>0</v>
      </c>
      <c r="Y537" s="13">
        <f>(IF($K537="No",0,VLOOKUP(Y$3,LISTS!$M$2:$N$21,2,FALSE)*M537))*VLOOKUP($H537,LISTS!$G$2:$H$10,2,FALSE)</f>
        <v>0</v>
      </c>
      <c r="Z537" s="13">
        <f>(IF($K537="No",0,VLOOKUP(Z$3,LISTS!$M$2:$N$21,2,FALSE)*N537))*VLOOKUP($H537,LISTS!$G$2:$H$10,2,FALSE)</f>
        <v>0</v>
      </c>
      <c r="AA537" s="13">
        <f>(IF($K537="No",0,VLOOKUP(AA$3,LISTS!$M$2:$N$21,2,FALSE)*O537))*VLOOKUP($H537,LISTS!$G$2:$H$10,2,FALSE)</f>
        <v>0</v>
      </c>
      <c r="AB537" s="13">
        <f>(IF($K537="No",0,VLOOKUP(AB$3,LISTS!$M$2:$N$21,2,FALSE)*P537))*VLOOKUP($H537,LISTS!$G$2:$H$10,2,FALSE)</f>
        <v>0</v>
      </c>
      <c r="AC537" s="13">
        <f>(IF($K537="No",0,VLOOKUP(AC$3,LISTS!$M$2:$N$21,2,FALSE)*IF(Q537="YES",1,0)))*VLOOKUP($H537,LISTS!$G$2:$H$10,2,FALSE)</f>
        <v>0</v>
      </c>
      <c r="AD537" s="13">
        <f>(IF($K537="No",0,VLOOKUP(AD$3,LISTS!$M$2:$N$21,2,FALSE)*IF(R537="YES",1,0)))*VLOOKUP($H537,LISTS!$G$2:$H$10,2,FALSE)</f>
        <v>0</v>
      </c>
      <c r="AE537" s="13">
        <f>(IF($K537="No",0,VLOOKUP(AE$3,LISTS!$M$2:$N$21,2,FALSE)*IF(S537="YES",1,0)))*VLOOKUP($H537,LISTS!$G$2:$H$10,2,FALSE)</f>
        <v>0</v>
      </c>
      <c r="AF537" s="13">
        <f>(IF($K537="No",0,VLOOKUP(AF$3,LISTS!$M$2:$N$21,2,FALSE)*IF(T537="YES",1,0)))*VLOOKUP($H537,LISTS!$G$2:$H$10,2,FALSE)</f>
        <v>0</v>
      </c>
      <c r="AG537" s="13">
        <f>(IF($K537="No",0,VLOOKUP(AG$3,LISTS!$M$2:$N$21,2,FALSE)*IF(U537="YES",1,0)))*VLOOKUP($H537,LISTS!$G$2:$H$10,2,FALSE)</f>
        <v>0</v>
      </c>
      <c r="AH537" s="13">
        <f>(IF($K537="No",0,VLOOKUP(AH$3,LISTS!$M$2:$N$21,2,FALSE)*IF(V537="YES",1,0)))*VLOOKUP($H537,LISTS!$G$2:$H$10,2,FALSE)</f>
        <v>0</v>
      </c>
      <c r="AI537" s="29">
        <f t="shared" si="95"/>
        <v>0</v>
      </c>
    </row>
    <row r="538" spans="1:35" x14ac:dyDescent="0.25">
      <c r="A538" s="3">
        <f t="shared" si="93"/>
        <v>2023</v>
      </c>
      <c r="B538" s="11">
        <f t="shared" si="94"/>
        <v>19</v>
      </c>
      <c r="C538" s="11" t="str">
        <f>VLOOKUP($B538,'FIXTURES INPUT'!$A$4:$H$41,2,FALSE)</f>
        <v>WK19</v>
      </c>
      <c r="D538" s="13" t="str">
        <f>VLOOKUP($B538,'FIXTURES INPUT'!$A$4:$H$41,3,FALSE)</f>
        <v>Sun</v>
      </c>
      <c r="E538" s="14">
        <f>VLOOKUP($B538,'FIXTURES INPUT'!$A$4:$H$41,4,FALSE)</f>
        <v>45151</v>
      </c>
      <c r="F538" s="4" t="str">
        <f>VLOOKUP($B538,'FIXTURES INPUT'!$A$4:$H$41,6,FALSE)</f>
        <v>Dedham</v>
      </c>
      <c r="G538" s="13" t="str">
        <f>VLOOKUP($B538,'FIXTURES INPUT'!$A$4:$H$41,7,FALSE)</f>
        <v>Away</v>
      </c>
      <c r="H538" s="13" t="str">
        <f>VLOOKUP($B538,'FIXTURES INPUT'!$A$4:$H$41,8,FALSE)</f>
        <v>Standard</v>
      </c>
      <c r="I538" s="13">
        <f t="shared" si="96"/>
        <v>13</v>
      </c>
      <c r="J538" s="4" t="str">
        <f>VLOOKUP($I538,LISTS!$A$2:$B$39,2,FALSE)</f>
        <v>Harry Armour</v>
      </c>
      <c r="K538" s="32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X538" s="13">
        <f>(IF($K538="No",0,VLOOKUP(X$3,LISTS!$M$2:$N$21,2,FALSE)*L538))*VLOOKUP($H538,LISTS!$G$2:$H$10,2,FALSE)</f>
        <v>0</v>
      </c>
      <c r="Y538" s="13">
        <f>(IF($K538="No",0,VLOOKUP(Y$3,LISTS!$M$2:$N$21,2,FALSE)*M538))*VLOOKUP($H538,LISTS!$G$2:$H$10,2,FALSE)</f>
        <v>0</v>
      </c>
      <c r="Z538" s="13">
        <f>(IF($K538="No",0,VLOOKUP(Z$3,LISTS!$M$2:$N$21,2,FALSE)*N538))*VLOOKUP($H538,LISTS!$G$2:$H$10,2,FALSE)</f>
        <v>0</v>
      </c>
      <c r="AA538" s="13">
        <f>(IF($K538="No",0,VLOOKUP(AA$3,LISTS!$M$2:$N$21,2,FALSE)*O538))*VLOOKUP($H538,LISTS!$G$2:$H$10,2,FALSE)</f>
        <v>0</v>
      </c>
      <c r="AB538" s="13">
        <f>(IF($K538="No",0,VLOOKUP(AB$3,LISTS!$M$2:$N$21,2,FALSE)*P538))*VLOOKUP($H538,LISTS!$G$2:$H$10,2,FALSE)</f>
        <v>0</v>
      </c>
      <c r="AC538" s="13">
        <f>(IF($K538="No",0,VLOOKUP(AC$3,LISTS!$M$2:$N$21,2,FALSE)*IF(Q538="YES",1,0)))*VLOOKUP($H538,LISTS!$G$2:$H$10,2,FALSE)</f>
        <v>0</v>
      </c>
      <c r="AD538" s="13">
        <f>(IF($K538="No",0,VLOOKUP(AD$3,LISTS!$M$2:$N$21,2,FALSE)*IF(R538="YES",1,0)))*VLOOKUP($H538,LISTS!$G$2:$H$10,2,FALSE)</f>
        <v>0</v>
      </c>
      <c r="AE538" s="13">
        <f>(IF($K538="No",0,VLOOKUP(AE$3,LISTS!$M$2:$N$21,2,FALSE)*IF(S538="YES",1,0)))*VLOOKUP($H538,LISTS!$G$2:$H$10,2,FALSE)</f>
        <v>0</v>
      </c>
      <c r="AF538" s="13">
        <f>(IF($K538="No",0,VLOOKUP(AF$3,LISTS!$M$2:$N$21,2,FALSE)*IF(T538="YES",1,0)))*VLOOKUP($H538,LISTS!$G$2:$H$10,2,FALSE)</f>
        <v>0</v>
      </c>
      <c r="AG538" s="13">
        <f>(IF($K538="No",0,VLOOKUP(AG$3,LISTS!$M$2:$N$21,2,FALSE)*IF(U538="YES",1,0)))*VLOOKUP($H538,LISTS!$G$2:$H$10,2,FALSE)</f>
        <v>0</v>
      </c>
      <c r="AH538" s="13">
        <f>(IF($K538="No",0,VLOOKUP(AH$3,LISTS!$M$2:$N$21,2,FALSE)*IF(V538="YES",1,0)))*VLOOKUP($H538,LISTS!$G$2:$H$10,2,FALSE)</f>
        <v>0</v>
      </c>
      <c r="AI538" s="29">
        <f t="shared" si="95"/>
        <v>0</v>
      </c>
    </row>
    <row r="539" spans="1:35" x14ac:dyDescent="0.25">
      <c r="A539" s="3">
        <f t="shared" si="93"/>
        <v>2023</v>
      </c>
      <c r="B539" s="11">
        <f t="shared" si="94"/>
        <v>19</v>
      </c>
      <c r="C539" s="11" t="str">
        <f>VLOOKUP($B539,'FIXTURES INPUT'!$A$4:$H$41,2,FALSE)</f>
        <v>WK19</v>
      </c>
      <c r="D539" s="13" t="str">
        <f>VLOOKUP($B539,'FIXTURES INPUT'!$A$4:$H$41,3,FALSE)</f>
        <v>Sun</v>
      </c>
      <c r="E539" s="14">
        <f>VLOOKUP($B539,'FIXTURES INPUT'!$A$4:$H$41,4,FALSE)</f>
        <v>45151</v>
      </c>
      <c r="F539" s="4" t="str">
        <f>VLOOKUP($B539,'FIXTURES INPUT'!$A$4:$H$41,6,FALSE)</f>
        <v>Dedham</v>
      </c>
      <c r="G539" s="13" t="str">
        <f>VLOOKUP($B539,'FIXTURES INPUT'!$A$4:$H$41,7,FALSE)</f>
        <v>Away</v>
      </c>
      <c r="H539" s="13" t="str">
        <f>VLOOKUP($B539,'FIXTURES INPUT'!$A$4:$H$41,8,FALSE)</f>
        <v>Standard</v>
      </c>
      <c r="I539" s="13">
        <f t="shared" si="96"/>
        <v>14</v>
      </c>
      <c r="J539" s="4" t="str">
        <f>VLOOKUP($I539,LISTS!$A$2:$B$39,2,FALSE)</f>
        <v>KP</v>
      </c>
      <c r="K539" s="32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X539" s="13">
        <f>(IF($K539="No",0,VLOOKUP(X$3,LISTS!$M$2:$N$21,2,FALSE)*L539))*VLOOKUP($H539,LISTS!$G$2:$H$10,2,FALSE)</f>
        <v>0</v>
      </c>
      <c r="Y539" s="13">
        <f>(IF($K539="No",0,VLOOKUP(Y$3,LISTS!$M$2:$N$21,2,FALSE)*M539))*VLOOKUP($H539,LISTS!$G$2:$H$10,2,FALSE)</f>
        <v>0</v>
      </c>
      <c r="Z539" s="13">
        <f>(IF($K539="No",0,VLOOKUP(Z$3,LISTS!$M$2:$N$21,2,FALSE)*N539))*VLOOKUP($H539,LISTS!$G$2:$H$10,2,FALSE)</f>
        <v>0</v>
      </c>
      <c r="AA539" s="13">
        <f>(IF($K539="No",0,VLOOKUP(AA$3,LISTS!$M$2:$N$21,2,FALSE)*O539))*VLOOKUP($H539,LISTS!$G$2:$H$10,2,FALSE)</f>
        <v>0</v>
      </c>
      <c r="AB539" s="13">
        <f>(IF($K539="No",0,VLOOKUP(AB$3,LISTS!$M$2:$N$21,2,FALSE)*P539))*VLOOKUP($H539,LISTS!$G$2:$H$10,2,FALSE)</f>
        <v>0</v>
      </c>
      <c r="AC539" s="13">
        <f>(IF($K539="No",0,VLOOKUP(AC$3,LISTS!$M$2:$N$21,2,FALSE)*IF(Q539="YES",1,0)))*VLOOKUP($H539,LISTS!$G$2:$H$10,2,FALSE)</f>
        <v>0</v>
      </c>
      <c r="AD539" s="13">
        <f>(IF($K539="No",0,VLOOKUP(AD$3,LISTS!$M$2:$N$21,2,FALSE)*IF(R539="YES",1,0)))*VLOOKUP($H539,LISTS!$G$2:$H$10,2,FALSE)</f>
        <v>0</v>
      </c>
      <c r="AE539" s="13">
        <f>(IF($K539="No",0,VLOOKUP(AE$3,LISTS!$M$2:$N$21,2,FALSE)*IF(S539="YES",1,0)))*VLOOKUP($H539,LISTS!$G$2:$H$10,2,FALSE)</f>
        <v>0</v>
      </c>
      <c r="AF539" s="13">
        <f>(IF($K539="No",0,VLOOKUP(AF$3,LISTS!$M$2:$N$21,2,FALSE)*IF(T539="YES",1,0)))*VLOOKUP($H539,LISTS!$G$2:$H$10,2,FALSE)</f>
        <v>0</v>
      </c>
      <c r="AG539" s="13">
        <f>(IF($K539="No",0,VLOOKUP(AG$3,LISTS!$M$2:$N$21,2,FALSE)*IF(U539="YES",1,0)))*VLOOKUP($H539,LISTS!$G$2:$H$10,2,FALSE)</f>
        <v>0</v>
      </c>
      <c r="AH539" s="13">
        <f>(IF($K539="No",0,VLOOKUP(AH$3,LISTS!$M$2:$N$21,2,FALSE)*IF(V539="YES",1,0)))*VLOOKUP($H539,LISTS!$G$2:$H$10,2,FALSE)</f>
        <v>0</v>
      </c>
      <c r="AI539" s="29">
        <f t="shared" si="95"/>
        <v>0</v>
      </c>
    </row>
    <row r="540" spans="1:35" x14ac:dyDescent="0.25">
      <c r="A540" s="3">
        <f t="shared" si="93"/>
        <v>2023</v>
      </c>
      <c r="B540" s="11">
        <f t="shared" si="94"/>
        <v>19</v>
      </c>
      <c r="C540" s="11" t="str">
        <f>VLOOKUP($B540,'FIXTURES INPUT'!$A$4:$H$41,2,FALSE)</f>
        <v>WK19</v>
      </c>
      <c r="D540" s="13" t="str">
        <f>VLOOKUP($B540,'FIXTURES INPUT'!$A$4:$H$41,3,FALSE)</f>
        <v>Sun</v>
      </c>
      <c r="E540" s="14">
        <f>VLOOKUP($B540,'FIXTURES INPUT'!$A$4:$H$41,4,FALSE)</f>
        <v>45151</v>
      </c>
      <c r="F540" s="4" t="str">
        <f>VLOOKUP($B540,'FIXTURES INPUT'!$A$4:$H$41,6,FALSE)</f>
        <v>Dedham</v>
      </c>
      <c r="G540" s="13" t="str">
        <f>VLOOKUP($B540,'FIXTURES INPUT'!$A$4:$H$41,7,FALSE)</f>
        <v>Away</v>
      </c>
      <c r="H540" s="13" t="str">
        <f>VLOOKUP($B540,'FIXTURES INPUT'!$A$4:$H$41,8,FALSE)</f>
        <v>Standard</v>
      </c>
      <c r="I540" s="13">
        <f t="shared" si="96"/>
        <v>15</v>
      </c>
      <c r="J540" s="4" t="str">
        <f>VLOOKUP($I540,LISTS!$A$2:$B$39,2,FALSE)</f>
        <v>Will Stacey</v>
      </c>
      <c r="K540" s="32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X540" s="13">
        <f>(IF($K540="No",0,VLOOKUP(X$3,LISTS!$M$2:$N$21,2,FALSE)*L540))*VLOOKUP($H540,LISTS!$G$2:$H$10,2,FALSE)</f>
        <v>0</v>
      </c>
      <c r="Y540" s="13">
        <f>(IF($K540="No",0,VLOOKUP(Y$3,LISTS!$M$2:$N$21,2,FALSE)*M540))*VLOOKUP($H540,LISTS!$G$2:$H$10,2,FALSE)</f>
        <v>0</v>
      </c>
      <c r="Z540" s="13">
        <f>(IF($K540="No",0,VLOOKUP(Z$3,LISTS!$M$2:$N$21,2,FALSE)*N540))*VLOOKUP($H540,LISTS!$G$2:$H$10,2,FALSE)</f>
        <v>0</v>
      </c>
      <c r="AA540" s="13">
        <f>(IF($K540="No",0,VLOOKUP(AA$3,LISTS!$M$2:$N$21,2,FALSE)*O540))*VLOOKUP($H540,LISTS!$G$2:$H$10,2,FALSE)</f>
        <v>0</v>
      </c>
      <c r="AB540" s="13">
        <f>(IF($K540="No",0,VLOOKUP(AB$3,LISTS!$M$2:$N$21,2,FALSE)*P540))*VLOOKUP($H540,LISTS!$G$2:$H$10,2,FALSE)</f>
        <v>0</v>
      </c>
      <c r="AC540" s="13">
        <f>(IF($K540="No",0,VLOOKUP(AC$3,LISTS!$M$2:$N$21,2,FALSE)*IF(Q540="YES",1,0)))*VLOOKUP($H540,LISTS!$G$2:$H$10,2,FALSE)</f>
        <v>0</v>
      </c>
      <c r="AD540" s="13">
        <f>(IF($K540="No",0,VLOOKUP(AD$3,LISTS!$M$2:$N$21,2,FALSE)*IF(R540="YES",1,0)))*VLOOKUP($H540,LISTS!$G$2:$H$10,2,FALSE)</f>
        <v>0</v>
      </c>
      <c r="AE540" s="13">
        <f>(IF($K540="No",0,VLOOKUP(AE$3,LISTS!$M$2:$N$21,2,FALSE)*IF(S540="YES",1,0)))*VLOOKUP($H540,LISTS!$G$2:$H$10,2,FALSE)</f>
        <v>0</v>
      </c>
      <c r="AF540" s="13">
        <f>(IF($K540="No",0,VLOOKUP(AF$3,LISTS!$M$2:$N$21,2,FALSE)*IF(T540="YES",1,0)))*VLOOKUP($H540,LISTS!$G$2:$H$10,2,FALSE)</f>
        <v>0</v>
      </c>
      <c r="AG540" s="13">
        <f>(IF($K540="No",0,VLOOKUP(AG$3,LISTS!$M$2:$N$21,2,FALSE)*IF(U540="YES",1,0)))*VLOOKUP($H540,LISTS!$G$2:$H$10,2,FALSE)</f>
        <v>0</v>
      </c>
      <c r="AH540" s="13">
        <f>(IF($K540="No",0,VLOOKUP(AH$3,LISTS!$M$2:$N$21,2,FALSE)*IF(V540="YES",1,0)))*VLOOKUP($H540,LISTS!$G$2:$H$10,2,FALSE)</f>
        <v>0</v>
      </c>
      <c r="AI540" s="29">
        <f t="shared" si="95"/>
        <v>0</v>
      </c>
    </row>
    <row r="541" spans="1:35" x14ac:dyDescent="0.25">
      <c r="A541" s="3">
        <f t="shared" si="93"/>
        <v>2023</v>
      </c>
      <c r="B541" s="11">
        <f t="shared" si="94"/>
        <v>19</v>
      </c>
      <c r="C541" s="11" t="str">
        <f>VLOOKUP($B541,'FIXTURES INPUT'!$A$4:$H$41,2,FALSE)</f>
        <v>WK19</v>
      </c>
      <c r="D541" s="13" t="str">
        <f>VLOOKUP($B541,'FIXTURES INPUT'!$A$4:$H$41,3,FALSE)</f>
        <v>Sun</v>
      </c>
      <c r="E541" s="14">
        <f>VLOOKUP($B541,'FIXTURES INPUT'!$A$4:$H$41,4,FALSE)</f>
        <v>45151</v>
      </c>
      <c r="F541" s="4" t="str">
        <f>VLOOKUP($B541,'FIXTURES INPUT'!$A$4:$H$41,6,FALSE)</f>
        <v>Dedham</v>
      </c>
      <c r="G541" s="13" t="str">
        <f>VLOOKUP($B541,'FIXTURES INPUT'!$A$4:$H$41,7,FALSE)</f>
        <v>Away</v>
      </c>
      <c r="H541" s="13" t="str">
        <f>VLOOKUP($B541,'FIXTURES INPUT'!$A$4:$H$41,8,FALSE)</f>
        <v>Standard</v>
      </c>
      <c r="I541" s="13">
        <f t="shared" si="96"/>
        <v>16</v>
      </c>
      <c r="J541" s="4" t="str">
        <f>VLOOKUP($I541,LISTS!$A$2:$B$39,2,FALSE)</f>
        <v>Barry</v>
      </c>
      <c r="K541" s="32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X541" s="13">
        <f>(IF($K541="No",0,VLOOKUP(X$3,LISTS!$M$2:$N$21,2,FALSE)*L541))*VLOOKUP($H541,LISTS!$G$2:$H$10,2,FALSE)</f>
        <v>0</v>
      </c>
      <c r="Y541" s="13">
        <f>(IF($K541="No",0,VLOOKUP(Y$3,LISTS!$M$2:$N$21,2,FALSE)*M541))*VLOOKUP($H541,LISTS!$G$2:$H$10,2,FALSE)</f>
        <v>0</v>
      </c>
      <c r="Z541" s="13">
        <f>(IF($K541="No",0,VLOOKUP(Z$3,LISTS!$M$2:$N$21,2,FALSE)*N541))*VLOOKUP($H541,LISTS!$G$2:$H$10,2,FALSE)</f>
        <v>0</v>
      </c>
      <c r="AA541" s="13">
        <f>(IF($K541="No",0,VLOOKUP(AA$3,LISTS!$M$2:$N$21,2,FALSE)*O541))*VLOOKUP($H541,LISTS!$G$2:$H$10,2,FALSE)</f>
        <v>0</v>
      </c>
      <c r="AB541" s="13">
        <f>(IF($K541="No",0,VLOOKUP(AB$3,LISTS!$M$2:$N$21,2,FALSE)*P541))*VLOOKUP($H541,LISTS!$G$2:$H$10,2,FALSE)</f>
        <v>0</v>
      </c>
      <c r="AC541" s="13">
        <f>(IF($K541="No",0,VLOOKUP(AC$3,LISTS!$M$2:$N$21,2,FALSE)*IF(Q541="YES",1,0)))*VLOOKUP($H541,LISTS!$G$2:$H$10,2,FALSE)</f>
        <v>0</v>
      </c>
      <c r="AD541" s="13">
        <f>(IF($K541="No",0,VLOOKUP(AD$3,LISTS!$M$2:$N$21,2,FALSE)*IF(R541="YES",1,0)))*VLOOKUP($H541,LISTS!$G$2:$H$10,2,FALSE)</f>
        <v>0</v>
      </c>
      <c r="AE541" s="13">
        <f>(IF($K541="No",0,VLOOKUP(AE$3,LISTS!$M$2:$N$21,2,FALSE)*IF(S541="YES",1,0)))*VLOOKUP($H541,LISTS!$G$2:$H$10,2,FALSE)</f>
        <v>0</v>
      </c>
      <c r="AF541" s="13">
        <f>(IF($K541="No",0,VLOOKUP(AF$3,LISTS!$M$2:$N$21,2,FALSE)*IF(T541="YES",1,0)))*VLOOKUP($H541,LISTS!$G$2:$H$10,2,FALSE)</f>
        <v>0</v>
      </c>
      <c r="AG541" s="13">
        <f>(IF($K541="No",0,VLOOKUP(AG$3,LISTS!$M$2:$N$21,2,FALSE)*IF(U541="YES",1,0)))*VLOOKUP($H541,LISTS!$G$2:$H$10,2,FALSE)</f>
        <v>0</v>
      </c>
      <c r="AH541" s="13">
        <f>(IF($K541="No",0,VLOOKUP(AH$3,LISTS!$M$2:$N$21,2,FALSE)*IF(V541="YES",1,0)))*VLOOKUP($H541,LISTS!$G$2:$H$10,2,FALSE)</f>
        <v>0</v>
      </c>
      <c r="AI541" s="29">
        <f t="shared" si="95"/>
        <v>0</v>
      </c>
    </row>
    <row r="542" spans="1:35" x14ac:dyDescent="0.25">
      <c r="A542" s="3">
        <f t="shared" si="93"/>
        <v>2023</v>
      </c>
      <c r="B542" s="11">
        <f t="shared" si="94"/>
        <v>19</v>
      </c>
      <c r="C542" s="11" t="str">
        <f>VLOOKUP($B542,'FIXTURES INPUT'!$A$4:$H$41,2,FALSE)</f>
        <v>WK19</v>
      </c>
      <c r="D542" s="13" t="str">
        <f>VLOOKUP($B542,'FIXTURES INPUT'!$A$4:$H$41,3,FALSE)</f>
        <v>Sun</v>
      </c>
      <c r="E542" s="14">
        <f>VLOOKUP($B542,'FIXTURES INPUT'!$A$4:$H$41,4,FALSE)</f>
        <v>45151</v>
      </c>
      <c r="F542" s="4" t="str">
        <f>VLOOKUP($B542,'FIXTURES INPUT'!$A$4:$H$41,6,FALSE)</f>
        <v>Dedham</v>
      </c>
      <c r="G542" s="13" t="str">
        <f>VLOOKUP($B542,'FIXTURES INPUT'!$A$4:$H$41,7,FALSE)</f>
        <v>Away</v>
      </c>
      <c r="H542" s="13" t="str">
        <f>VLOOKUP($B542,'FIXTURES INPUT'!$A$4:$H$41,8,FALSE)</f>
        <v>Standard</v>
      </c>
      <c r="I542" s="13">
        <f t="shared" si="96"/>
        <v>17</v>
      </c>
      <c r="J542" s="4" t="str">
        <f>VLOOKUP($I542,LISTS!$A$2:$B$39,2,FALSE)</f>
        <v>Rob Sherriff</v>
      </c>
      <c r="K542" s="32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X542" s="13">
        <f>(IF($K542="No",0,VLOOKUP(X$3,LISTS!$M$2:$N$21,2,FALSE)*L542))*VLOOKUP($H542,LISTS!$G$2:$H$10,2,FALSE)</f>
        <v>0</v>
      </c>
      <c r="Y542" s="13">
        <f>(IF($K542="No",0,VLOOKUP(Y$3,LISTS!$M$2:$N$21,2,FALSE)*M542))*VLOOKUP($H542,LISTS!$G$2:$H$10,2,FALSE)</f>
        <v>0</v>
      </c>
      <c r="Z542" s="13">
        <f>(IF($K542="No",0,VLOOKUP(Z$3,LISTS!$M$2:$N$21,2,FALSE)*N542))*VLOOKUP($H542,LISTS!$G$2:$H$10,2,FALSE)</f>
        <v>0</v>
      </c>
      <c r="AA542" s="13">
        <f>(IF($K542="No",0,VLOOKUP(AA$3,LISTS!$M$2:$N$21,2,FALSE)*O542))*VLOOKUP($H542,LISTS!$G$2:$H$10,2,FALSE)</f>
        <v>0</v>
      </c>
      <c r="AB542" s="13">
        <f>(IF($K542="No",0,VLOOKUP(AB$3,LISTS!$M$2:$N$21,2,FALSE)*P542))*VLOOKUP($H542,LISTS!$G$2:$H$10,2,FALSE)</f>
        <v>0</v>
      </c>
      <c r="AC542" s="13">
        <f>(IF($K542="No",0,VLOOKUP(AC$3,LISTS!$M$2:$N$21,2,FALSE)*IF(Q542="YES",1,0)))*VLOOKUP($H542,LISTS!$G$2:$H$10,2,FALSE)</f>
        <v>0</v>
      </c>
      <c r="AD542" s="13">
        <f>(IF($K542="No",0,VLOOKUP(AD$3,LISTS!$M$2:$N$21,2,FALSE)*IF(R542="YES",1,0)))*VLOOKUP($H542,LISTS!$G$2:$H$10,2,FALSE)</f>
        <v>0</v>
      </c>
      <c r="AE542" s="13">
        <f>(IF($K542="No",0,VLOOKUP(AE$3,LISTS!$M$2:$N$21,2,FALSE)*IF(S542="YES",1,0)))*VLOOKUP($H542,LISTS!$G$2:$H$10,2,FALSE)</f>
        <v>0</v>
      </c>
      <c r="AF542" s="13">
        <f>(IF($K542="No",0,VLOOKUP(AF$3,LISTS!$M$2:$N$21,2,FALSE)*IF(T542="YES",1,0)))*VLOOKUP($H542,LISTS!$G$2:$H$10,2,FALSE)</f>
        <v>0</v>
      </c>
      <c r="AG542" s="13">
        <f>(IF($K542="No",0,VLOOKUP(AG$3,LISTS!$M$2:$N$21,2,FALSE)*IF(U542="YES",1,0)))*VLOOKUP($H542,LISTS!$G$2:$H$10,2,FALSE)</f>
        <v>0</v>
      </c>
      <c r="AH542" s="13">
        <f>(IF($K542="No",0,VLOOKUP(AH$3,LISTS!$M$2:$N$21,2,FALSE)*IF(V542="YES",1,0)))*VLOOKUP($H542,LISTS!$G$2:$H$10,2,FALSE)</f>
        <v>0</v>
      </c>
      <c r="AI542" s="29">
        <f t="shared" si="95"/>
        <v>0</v>
      </c>
    </row>
    <row r="543" spans="1:35" x14ac:dyDescent="0.25">
      <c r="A543" s="3">
        <f t="shared" si="93"/>
        <v>2023</v>
      </c>
      <c r="B543" s="11">
        <f t="shared" si="94"/>
        <v>19</v>
      </c>
      <c r="C543" s="11" t="str">
        <f>VLOOKUP($B543,'FIXTURES INPUT'!$A$4:$H$41,2,FALSE)</f>
        <v>WK19</v>
      </c>
      <c r="D543" s="13" t="str">
        <f>VLOOKUP($B543,'FIXTURES INPUT'!$A$4:$H$41,3,FALSE)</f>
        <v>Sun</v>
      </c>
      <c r="E543" s="14">
        <f>VLOOKUP($B543,'FIXTURES INPUT'!$A$4:$H$41,4,FALSE)</f>
        <v>45151</v>
      </c>
      <c r="F543" s="4" t="str">
        <f>VLOOKUP($B543,'FIXTURES INPUT'!$A$4:$H$41,6,FALSE)</f>
        <v>Dedham</v>
      </c>
      <c r="G543" s="13" t="str">
        <f>VLOOKUP($B543,'FIXTURES INPUT'!$A$4:$H$41,7,FALSE)</f>
        <v>Away</v>
      </c>
      <c r="H543" s="13" t="str">
        <f>VLOOKUP($B543,'FIXTURES INPUT'!$A$4:$H$41,8,FALSE)</f>
        <v>Standard</v>
      </c>
      <c r="I543" s="13">
        <f t="shared" si="96"/>
        <v>18</v>
      </c>
      <c r="J543" s="4" t="str">
        <f>VLOOKUP($I543,LISTS!$A$2:$B$39,2,FALSE)</f>
        <v>Gary Chenery</v>
      </c>
      <c r="K543" s="32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X543" s="13">
        <f>(IF($K543="No",0,VLOOKUP(X$3,LISTS!$M$2:$N$21,2,FALSE)*L543))*VLOOKUP($H543,LISTS!$G$2:$H$10,2,FALSE)</f>
        <v>0</v>
      </c>
      <c r="Y543" s="13">
        <f>(IF($K543="No",0,VLOOKUP(Y$3,LISTS!$M$2:$N$21,2,FALSE)*M543))*VLOOKUP($H543,LISTS!$G$2:$H$10,2,FALSE)</f>
        <v>0</v>
      </c>
      <c r="Z543" s="13">
        <f>(IF($K543="No",0,VLOOKUP(Z$3,LISTS!$M$2:$N$21,2,FALSE)*N543))*VLOOKUP($H543,LISTS!$G$2:$H$10,2,FALSE)</f>
        <v>0</v>
      </c>
      <c r="AA543" s="13">
        <f>(IF($K543="No",0,VLOOKUP(AA$3,LISTS!$M$2:$N$21,2,FALSE)*O543))*VLOOKUP($H543,LISTS!$G$2:$H$10,2,FALSE)</f>
        <v>0</v>
      </c>
      <c r="AB543" s="13">
        <f>(IF($K543="No",0,VLOOKUP(AB$3,LISTS!$M$2:$N$21,2,FALSE)*P543))*VLOOKUP($H543,LISTS!$G$2:$H$10,2,FALSE)</f>
        <v>0</v>
      </c>
      <c r="AC543" s="13">
        <f>(IF($K543="No",0,VLOOKUP(AC$3,LISTS!$M$2:$N$21,2,FALSE)*IF(Q543="YES",1,0)))*VLOOKUP($H543,LISTS!$G$2:$H$10,2,FALSE)</f>
        <v>0</v>
      </c>
      <c r="AD543" s="13">
        <f>(IF($K543="No",0,VLOOKUP(AD$3,LISTS!$M$2:$N$21,2,FALSE)*IF(R543="YES",1,0)))*VLOOKUP($H543,LISTS!$G$2:$H$10,2,FALSE)</f>
        <v>0</v>
      </c>
      <c r="AE543" s="13">
        <f>(IF($K543="No",0,VLOOKUP(AE$3,LISTS!$M$2:$N$21,2,FALSE)*IF(S543="YES",1,0)))*VLOOKUP($H543,LISTS!$G$2:$H$10,2,FALSE)</f>
        <v>0</v>
      </c>
      <c r="AF543" s="13">
        <f>(IF($K543="No",0,VLOOKUP(AF$3,LISTS!$M$2:$N$21,2,FALSE)*IF(T543="YES",1,0)))*VLOOKUP($H543,LISTS!$G$2:$H$10,2,FALSE)</f>
        <v>0</v>
      </c>
      <c r="AG543" s="13">
        <f>(IF($K543="No",0,VLOOKUP(AG$3,LISTS!$M$2:$N$21,2,FALSE)*IF(U543="YES",1,0)))*VLOOKUP($H543,LISTS!$G$2:$H$10,2,FALSE)</f>
        <v>0</v>
      </c>
      <c r="AH543" s="13">
        <f>(IF($K543="No",0,VLOOKUP(AH$3,LISTS!$M$2:$N$21,2,FALSE)*IF(V543="YES",1,0)))*VLOOKUP($H543,LISTS!$G$2:$H$10,2,FALSE)</f>
        <v>0</v>
      </c>
      <c r="AI543" s="29">
        <f t="shared" si="95"/>
        <v>0</v>
      </c>
    </row>
    <row r="544" spans="1:35" x14ac:dyDescent="0.25">
      <c r="A544" s="3">
        <f t="shared" si="93"/>
        <v>2023</v>
      </c>
      <c r="B544" s="11">
        <f t="shared" si="94"/>
        <v>19</v>
      </c>
      <c r="C544" s="11" t="str">
        <f>VLOOKUP($B544,'FIXTURES INPUT'!$A$4:$H$41,2,FALSE)</f>
        <v>WK19</v>
      </c>
      <c r="D544" s="13" t="str">
        <f>VLOOKUP($B544,'FIXTURES INPUT'!$A$4:$H$41,3,FALSE)</f>
        <v>Sun</v>
      </c>
      <c r="E544" s="14">
        <f>VLOOKUP($B544,'FIXTURES INPUT'!$A$4:$H$41,4,FALSE)</f>
        <v>45151</v>
      </c>
      <c r="F544" s="4" t="str">
        <f>VLOOKUP($B544,'FIXTURES INPUT'!$A$4:$H$41,6,FALSE)</f>
        <v>Dedham</v>
      </c>
      <c r="G544" s="13" t="str">
        <f>VLOOKUP($B544,'FIXTURES INPUT'!$A$4:$H$41,7,FALSE)</f>
        <v>Away</v>
      </c>
      <c r="H544" s="13" t="str">
        <f>VLOOKUP($B544,'FIXTURES INPUT'!$A$4:$H$41,8,FALSE)</f>
        <v>Standard</v>
      </c>
      <c r="I544" s="13">
        <f t="shared" si="96"/>
        <v>19</v>
      </c>
      <c r="J544" s="4" t="str">
        <f>VLOOKUP($I544,LISTS!$A$2:$B$39,2,FALSE)</f>
        <v>Jack Cousins</v>
      </c>
      <c r="K544" s="32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X544" s="13">
        <f>(IF($K544="No",0,VLOOKUP(X$3,LISTS!$M$2:$N$21,2,FALSE)*L544))*VLOOKUP($H544,LISTS!$G$2:$H$10,2,FALSE)</f>
        <v>0</v>
      </c>
      <c r="Y544" s="13">
        <f>(IF($K544="No",0,VLOOKUP(Y$3,LISTS!$M$2:$N$21,2,FALSE)*M544))*VLOOKUP($H544,LISTS!$G$2:$H$10,2,FALSE)</f>
        <v>0</v>
      </c>
      <c r="Z544" s="13">
        <f>(IF($K544="No",0,VLOOKUP(Z$3,LISTS!$M$2:$N$21,2,FALSE)*N544))*VLOOKUP($H544,LISTS!$G$2:$H$10,2,FALSE)</f>
        <v>0</v>
      </c>
      <c r="AA544" s="13">
        <f>(IF($K544="No",0,VLOOKUP(AA$3,LISTS!$M$2:$N$21,2,FALSE)*O544))*VLOOKUP($H544,LISTS!$G$2:$H$10,2,FALSE)</f>
        <v>0</v>
      </c>
      <c r="AB544" s="13">
        <f>(IF($K544="No",0,VLOOKUP(AB$3,LISTS!$M$2:$N$21,2,FALSE)*P544))*VLOOKUP($H544,LISTS!$G$2:$H$10,2,FALSE)</f>
        <v>0</v>
      </c>
      <c r="AC544" s="13">
        <f>(IF($K544="No",0,VLOOKUP(AC$3,LISTS!$M$2:$N$21,2,FALSE)*IF(Q544="YES",1,0)))*VLOOKUP($H544,LISTS!$G$2:$H$10,2,FALSE)</f>
        <v>0</v>
      </c>
      <c r="AD544" s="13">
        <f>(IF($K544="No",0,VLOOKUP(AD$3,LISTS!$M$2:$N$21,2,FALSE)*IF(R544="YES",1,0)))*VLOOKUP($H544,LISTS!$G$2:$H$10,2,FALSE)</f>
        <v>0</v>
      </c>
      <c r="AE544" s="13">
        <f>(IF($K544="No",0,VLOOKUP(AE$3,LISTS!$M$2:$N$21,2,FALSE)*IF(S544="YES",1,0)))*VLOOKUP($H544,LISTS!$G$2:$H$10,2,FALSE)</f>
        <v>0</v>
      </c>
      <c r="AF544" s="13">
        <f>(IF($K544="No",0,VLOOKUP(AF$3,LISTS!$M$2:$N$21,2,FALSE)*IF(T544="YES",1,0)))*VLOOKUP($H544,LISTS!$G$2:$H$10,2,FALSE)</f>
        <v>0</v>
      </c>
      <c r="AG544" s="13">
        <f>(IF($K544="No",0,VLOOKUP(AG$3,LISTS!$M$2:$N$21,2,FALSE)*IF(U544="YES",1,0)))*VLOOKUP($H544,LISTS!$G$2:$H$10,2,FALSE)</f>
        <v>0</v>
      </c>
      <c r="AH544" s="13">
        <f>(IF($K544="No",0,VLOOKUP(AH$3,LISTS!$M$2:$N$21,2,FALSE)*IF(V544="YES",1,0)))*VLOOKUP($H544,LISTS!$G$2:$H$10,2,FALSE)</f>
        <v>0</v>
      </c>
      <c r="AI544" s="29">
        <f t="shared" si="95"/>
        <v>0</v>
      </c>
    </row>
    <row r="545" spans="1:35" x14ac:dyDescent="0.25">
      <c r="A545" s="3">
        <f t="shared" si="93"/>
        <v>2023</v>
      </c>
      <c r="B545" s="11">
        <f t="shared" si="94"/>
        <v>19</v>
      </c>
      <c r="C545" s="11" t="str">
        <f>VLOOKUP($B545,'FIXTURES INPUT'!$A$4:$H$41,2,FALSE)</f>
        <v>WK19</v>
      </c>
      <c r="D545" s="13" t="str">
        <f>VLOOKUP($B545,'FIXTURES INPUT'!$A$4:$H$41,3,FALSE)</f>
        <v>Sun</v>
      </c>
      <c r="E545" s="14">
        <f>VLOOKUP($B545,'FIXTURES INPUT'!$A$4:$H$41,4,FALSE)</f>
        <v>45151</v>
      </c>
      <c r="F545" s="4" t="str">
        <f>VLOOKUP($B545,'FIXTURES INPUT'!$A$4:$H$41,6,FALSE)</f>
        <v>Dedham</v>
      </c>
      <c r="G545" s="13" t="str">
        <f>VLOOKUP($B545,'FIXTURES INPUT'!$A$4:$H$41,7,FALSE)</f>
        <v>Away</v>
      </c>
      <c r="H545" s="13" t="str">
        <f>VLOOKUP($B545,'FIXTURES INPUT'!$A$4:$H$41,8,FALSE)</f>
        <v>Standard</v>
      </c>
      <c r="I545" s="13">
        <f t="shared" si="96"/>
        <v>20</v>
      </c>
      <c r="J545" s="5" t="str">
        <f>VLOOKUP($I545,LISTS!$A$2:$B$39,2,FALSE)</f>
        <v>Stuart Pacey</v>
      </c>
      <c r="K545" s="32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X545" s="13">
        <f>(IF($K545="No",0,VLOOKUP(X$3,LISTS!$M$2:$N$21,2,FALSE)*L545))*VLOOKUP($H545,LISTS!$G$2:$H$10,2,FALSE)</f>
        <v>0</v>
      </c>
      <c r="Y545" s="13">
        <f>(IF($K545="No",0,VLOOKUP(Y$3,LISTS!$M$2:$N$21,2,FALSE)*M545))*VLOOKUP($H545,LISTS!$G$2:$H$10,2,FALSE)</f>
        <v>0</v>
      </c>
      <c r="Z545" s="13">
        <f>(IF($K545="No",0,VLOOKUP(Z$3,LISTS!$M$2:$N$21,2,FALSE)*N545))*VLOOKUP($H545,LISTS!$G$2:$H$10,2,FALSE)</f>
        <v>0</v>
      </c>
      <c r="AA545" s="13">
        <f>(IF($K545="No",0,VLOOKUP(AA$3,LISTS!$M$2:$N$21,2,FALSE)*O545))*VLOOKUP($H545,LISTS!$G$2:$H$10,2,FALSE)</f>
        <v>0</v>
      </c>
      <c r="AB545" s="13">
        <f>(IF($K545="No",0,VLOOKUP(AB$3,LISTS!$M$2:$N$21,2,FALSE)*P545))*VLOOKUP($H545,LISTS!$G$2:$H$10,2,FALSE)</f>
        <v>0</v>
      </c>
      <c r="AC545" s="13">
        <f>(IF($K545="No",0,VLOOKUP(AC$3,LISTS!$M$2:$N$21,2,FALSE)*IF(Q545="YES",1,0)))*VLOOKUP($H545,LISTS!$G$2:$H$10,2,FALSE)</f>
        <v>0</v>
      </c>
      <c r="AD545" s="13">
        <f>(IF($K545="No",0,VLOOKUP(AD$3,LISTS!$M$2:$N$21,2,FALSE)*IF(R545="YES",1,0)))*VLOOKUP($H545,LISTS!$G$2:$H$10,2,FALSE)</f>
        <v>0</v>
      </c>
      <c r="AE545" s="13">
        <f>(IF($K545="No",0,VLOOKUP(AE$3,LISTS!$M$2:$N$21,2,FALSE)*IF(S545="YES",1,0)))*VLOOKUP($H545,LISTS!$G$2:$H$10,2,FALSE)</f>
        <v>0</v>
      </c>
      <c r="AF545" s="13">
        <f>(IF($K545="No",0,VLOOKUP(AF$3,LISTS!$M$2:$N$21,2,FALSE)*IF(T545="YES",1,0)))*VLOOKUP($H545,LISTS!$G$2:$H$10,2,FALSE)</f>
        <v>0</v>
      </c>
      <c r="AG545" s="13">
        <f>(IF($K545="No",0,VLOOKUP(AG$3,LISTS!$M$2:$N$21,2,FALSE)*IF(U545="YES",1,0)))*VLOOKUP($H545,LISTS!$G$2:$H$10,2,FALSE)</f>
        <v>0</v>
      </c>
      <c r="AH545" s="13">
        <f>(IF($K545="No",0,VLOOKUP(AH$3,LISTS!$M$2:$N$21,2,FALSE)*IF(V545="YES",1,0)))*VLOOKUP($H545,LISTS!$G$2:$H$10,2,FALSE)</f>
        <v>0</v>
      </c>
      <c r="AI545" s="29">
        <f t="shared" si="95"/>
        <v>0</v>
      </c>
    </row>
    <row r="546" spans="1:35" x14ac:dyDescent="0.25">
      <c r="A546" s="3">
        <f t="shared" si="93"/>
        <v>2023</v>
      </c>
      <c r="B546" s="11">
        <f t="shared" si="94"/>
        <v>19</v>
      </c>
      <c r="C546" s="11" t="str">
        <f>VLOOKUP($B546,'FIXTURES INPUT'!$A$4:$H$41,2,FALSE)</f>
        <v>WK19</v>
      </c>
      <c r="D546" s="13" t="str">
        <f>VLOOKUP($B546,'FIXTURES INPUT'!$A$4:$H$41,3,FALSE)</f>
        <v>Sun</v>
      </c>
      <c r="E546" s="14">
        <f>VLOOKUP($B546,'FIXTURES INPUT'!$A$4:$H$41,4,FALSE)</f>
        <v>45151</v>
      </c>
      <c r="F546" s="4" t="str">
        <f>VLOOKUP($B546,'FIXTURES INPUT'!$A$4:$H$41,6,FALSE)</f>
        <v>Dedham</v>
      </c>
      <c r="G546" s="13" t="str">
        <f>VLOOKUP($B546,'FIXTURES INPUT'!$A$4:$H$41,7,FALSE)</f>
        <v>Away</v>
      </c>
      <c r="H546" s="13" t="str">
        <f>VLOOKUP($B546,'FIXTURES INPUT'!$A$4:$H$41,8,FALSE)</f>
        <v>Standard</v>
      </c>
      <c r="I546" s="13">
        <f t="shared" si="96"/>
        <v>21</v>
      </c>
      <c r="J546" s="4" t="str">
        <f>VLOOKUP($I546,LISTS!$A$2:$B$39,2,FALSE)</f>
        <v>Additional 3</v>
      </c>
      <c r="K546" s="32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X546" s="13">
        <f>(IF($K546="No",0,VLOOKUP(X$3,LISTS!$M$2:$N$21,2,FALSE)*L546))*VLOOKUP($H546,LISTS!$G$2:$H$10,2,FALSE)</f>
        <v>0</v>
      </c>
      <c r="Y546" s="13">
        <f>(IF($K546="No",0,VLOOKUP(Y$3,LISTS!$M$2:$N$21,2,FALSE)*M546))*VLOOKUP($H546,LISTS!$G$2:$H$10,2,FALSE)</f>
        <v>0</v>
      </c>
      <c r="Z546" s="13">
        <f>(IF($K546="No",0,VLOOKUP(Z$3,LISTS!$M$2:$N$21,2,FALSE)*N546))*VLOOKUP($H546,LISTS!$G$2:$H$10,2,FALSE)</f>
        <v>0</v>
      </c>
      <c r="AA546" s="13">
        <f>(IF($K546="No",0,VLOOKUP(AA$3,LISTS!$M$2:$N$21,2,FALSE)*O546))*VLOOKUP($H546,LISTS!$G$2:$H$10,2,FALSE)</f>
        <v>0</v>
      </c>
      <c r="AB546" s="13">
        <f>(IF($K546="No",0,VLOOKUP(AB$3,LISTS!$M$2:$N$21,2,FALSE)*P546))*VLOOKUP($H546,LISTS!$G$2:$H$10,2,FALSE)</f>
        <v>0</v>
      </c>
      <c r="AC546" s="13">
        <f>(IF($K546="No",0,VLOOKUP(AC$3,LISTS!$M$2:$N$21,2,FALSE)*IF(Q546="YES",1,0)))*VLOOKUP($H546,LISTS!$G$2:$H$10,2,FALSE)</f>
        <v>0</v>
      </c>
      <c r="AD546" s="13">
        <f>(IF($K546="No",0,VLOOKUP(AD$3,LISTS!$M$2:$N$21,2,FALSE)*IF(R546="YES",1,0)))*VLOOKUP($H546,LISTS!$G$2:$H$10,2,FALSE)</f>
        <v>0</v>
      </c>
      <c r="AE546" s="13">
        <f>(IF($K546="No",0,VLOOKUP(AE$3,LISTS!$M$2:$N$21,2,FALSE)*IF(S546="YES",1,0)))*VLOOKUP($H546,LISTS!$G$2:$H$10,2,FALSE)</f>
        <v>0</v>
      </c>
      <c r="AF546" s="13">
        <f>(IF($K546="No",0,VLOOKUP(AF$3,LISTS!$M$2:$N$21,2,FALSE)*IF(T546="YES",1,0)))*VLOOKUP($H546,LISTS!$G$2:$H$10,2,FALSE)</f>
        <v>0</v>
      </c>
      <c r="AG546" s="13">
        <f>(IF($K546="No",0,VLOOKUP(AG$3,LISTS!$M$2:$N$21,2,FALSE)*IF(U546="YES",1,0)))*VLOOKUP($H546,LISTS!$G$2:$H$10,2,FALSE)</f>
        <v>0</v>
      </c>
      <c r="AH546" s="13">
        <f>(IF($K546="No",0,VLOOKUP(AH$3,LISTS!$M$2:$N$21,2,FALSE)*IF(V546="YES",1,0)))*VLOOKUP($H546,LISTS!$G$2:$H$10,2,FALSE)</f>
        <v>0</v>
      </c>
      <c r="AI546" s="29">
        <f t="shared" si="95"/>
        <v>0</v>
      </c>
    </row>
    <row r="547" spans="1:35" x14ac:dyDescent="0.25">
      <c r="A547" s="3">
        <f t="shared" si="93"/>
        <v>2023</v>
      </c>
      <c r="B547" s="11">
        <f t="shared" si="94"/>
        <v>19</v>
      </c>
      <c r="C547" s="11" t="str">
        <f>VLOOKUP($B547,'FIXTURES INPUT'!$A$4:$H$41,2,FALSE)</f>
        <v>WK19</v>
      </c>
      <c r="D547" s="13" t="str">
        <f>VLOOKUP($B547,'FIXTURES INPUT'!$A$4:$H$41,3,FALSE)</f>
        <v>Sun</v>
      </c>
      <c r="E547" s="14">
        <f>VLOOKUP($B547,'FIXTURES INPUT'!$A$4:$H$41,4,FALSE)</f>
        <v>45151</v>
      </c>
      <c r="F547" s="4" t="str">
        <f>VLOOKUP($B547,'FIXTURES INPUT'!$A$4:$H$41,6,FALSE)</f>
        <v>Dedham</v>
      </c>
      <c r="G547" s="13" t="str">
        <f>VLOOKUP($B547,'FIXTURES INPUT'!$A$4:$H$41,7,FALSE)</f>
        <v>Away</v>
      </c>
      <c r="H547" s="13" t="str">
        <f>VLOOKUP($B547,'FIXTURES INPUT'!$A$4:$H$41,8,FALSE)</f>
        <v>Standard</v>
      </c>
      <c r="I547" s="13">
        <f t="shared" si="96"/>
        <v>22</v>
      </c>
      <c r="J547" s="4" t="str">
        <f>VLOOKUP($I547,LISTS!$A$2:$B$39,2,FALSE)</f>
        <v>Additional 4</v>
      </c>
      <c r="K547" s="32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X547" s="13">
        <f>(IF($K547="No",0,VLOOKUP(X$3,LISTS!$M$2:$N$21,2,FALSE)*L547))*VLOOKUP($H547,LISTS!$G$2:$H$10,2,FALSE)</f>
        <v>0</v>
      </c>
      <c r="Y547" s="13">
        <f>(IF($K547="No",0,VLOOKUP(Y$3,LISTS!$M$2:$N$21,2,FALSE)*M547))*VLOOKUP($H547,LISTS!$G$2:$H$10,2,FALSE)</f>
        <v>0</v>
      </c>
      <c r="Z547" s="13">
        <f>(IF($K547="No",0,VLOOKUP(Z$3,LISTS!$M$2:$N$21,2,FALSE)*N547))*VLOOKUP($H547,LISTS!$G$2:$H$10,2,FALSE)</f>
        <v>0</v>
      </c>
      <c r="AA547" s="13">
        <f>(IF($K547="No",0,VLOOKUP(AA$3,LISTS!$M$2:$N$21,2,FALSE)*O547))*VLOOKUP($H547,LISTS!$G$2:$H$10,2,FALSE)</f>
        <v>0</v>
      </c>
      <c r="AB547" s="13">
        <f>(IF($K547="No",0,VLOOKUP(AB$3,LISTS!$M$2:$N$21,2,FALSE)*P547))*VLOOKUP($H547,LISTS!$G$2:$H$10,2,FALSE)</f>
        <v>0</v>
      </c>
      <c r="AC547" s="13">
        <f>(IF($K547="No",0,VLOOKUP(AC$3,LISTS!$M$2:$N$21,2,FALSE)*IF(Q547="YES",1,0)))*VLOOKUP($H547,LISTS!$G$2:$H$10,2,FALSE)</f>
        <v>0</v>
      </c>
      <c r="AD547" s="13">
        <f>(IF($K547="No",0,VLOOKUP(AD$3,LISTS!$M$2:$N$21,2,FALSE)*IF(R547="YES",1,0)))*VLOOKUP($H547,LISTS!$G$2:$H$10,2,FALSE)</f>
        <v>0</v>
      </c>
      <c r="AE547" s="13">
        <f>(IF($K547="No",0,VLOOKUP(AE$3,LISTS!$M$2:$N$21,2,FALSE)*IF(S547="YES",1,0)))*VLOOKUP($H547,LISTS!$G$2:$H$10,2,FALSE)</f>
        <v>0</v>
      </c>
      <c r="AF547" s="13">
        <f>(IF($K547="No",0,VLOOKUP(AF$3,LISTS!$M$2:$N$21,2,FALSE)*IF(T547="YES",1,0)))*VLOOKUP($H547,LISTS!$G$2:$H$10,2,FALSE)</f>
        <v>0</v>
      </c>
      <c r="AG547" s="13">
        <f>(IF($K547="No",0,VLOOKUP(AG$3,LISTS!$M$2:$N$21,2,FALSE)*IF(U547="YES",1,0)))*VLOOKUP($H547,LISTS!$G$2:$H$10,2,FALSE)</f>
        <v>0</v>
      </c>
      <c r="AH547" s="13">
        <f>(IF($K547="No",0,VLOOKUP(AH$3,LISTS!$M$2:$N$21,2,FALSE)*IF(V547="YES",1,0)))*VLOOKUP($H547,LISTS!$G$2:$H$10,2,FALSE)</f>
        <v>0</v>
      </c>
      <c r="AI547" s="29">
        <f t="shared" si="95"/>
        <v>0</v>
      </c>
    </row>
    <row r="548" spans="1:35" x14ac:dyDescent="0.25">
      <c r="A548" s="3">
        <f t="shared" si="93"/>
        <v>2023</v>
      </c>
      <c r="B548" s="11">
        <f t="shared" si="94"/>
        <v>19</v>
      </c>
      <c r="C548" s="11" t="str">
        <f>VLOOKUP($B548,'FIXTURES INPUT'!$A$4:$H$41,2,FALSE)</f>
        <v>WK19</v>
      </c>
      <c r="D548" s="13" t="str">
        <f>VLOOKUP($B548,'FIXTURES INPUT'!$A$4:$H$41,3,FALSE)</f>
        <v>Sun</v>
      </c>
      <c r="E548" s="14">
        <f>VLOOKUP($B548,'FIXTURES INPUT'!$A$4:$H$41,4,FALSE)</f>
        <v>45151</v>
      </c>
      <c r="F548" s="4" t="str">
        <f>VLOOKUP($B548,'FIXTURES INPUT'!$A$4:$H$41,6,FALSE)</f>
        <v>Dedham</v>
      </c>
      <c r="G548" s="13" t="str">
        <f>VLOOKUP($B548,'FIXTURES INPUT'!$A$4:$H$41,7,FALSE)</f>
        <v>Away</v>
      </c>
      <c r="H548" s="13" t="str">
        <f>VLOOKUP($B548,'FIXTURES INPUT'!$A$4:$H$41,8,FALSE)</f>
        <v>Standard</v>
      </c>
      <c r="I548" s="13">
        <f t="shared" si="96"/>
        <v>23</v>
      </c>
      <c r="J548" s="4" t="str">
        <f>VLOOKUP($I548,LISTS!$A$2:$B$39,2,FALSE)</f>
        <v>Additional 5</v>
      </c>
      <c r="K548" s="32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X548" s="13">
        <f>(IF($K548="No",0,VLOOKUP(X$3,LISTS!$M$2:$N$21,2,FALSE)*L548))*VLOOKUP($H548,LISTS!$G$2:$H$10,2,FALSE)</f>
        <v>0</v>
      </c>
      <c r="Y548" s="13">
        <f>(IF($K548="No",0,VLOOKUP(Y$3,LISTS!$M$2:$N$21,2,FALSE)*M548))*VLOOKUP($H548,LISTS!$G$2:$H$10,2,FALSE)</f>
        <v>0</v>
      </c>
      <c r="Z548" s="13">
        <f>(IF($K548="No",0,VLOOKUP(Z$3,LISTS!$M$2:$N$21,2,FALSE)*N548))*VLOOKUP($H548,LISTS!$G$2:$H$10,2,FALSE)</f>
        <v>0</v>
      </c>
      <c r="AA548" s="13">
        <f>(IF($K548="No",0,VLOOKUP(AA$3,LISTS!$M$2:$N$21,2,FALSE)*O548))*VLOOKUP($H548,LISTS!$G$2:$H$10,2,FALSE)</f>
        <v>0</v>
      </c>
      <c r="AB548" s="13">
        <f>(IF($K548="No",0,VLOOKUP(AB$3,LISTS!$M$2:$N$21,2,FALSE)*P548))*VLOOKUP($H548,LISTS!$G$2:$H$10,2,FALSE)</f>
        <v>0</v>
      </c>
      <c r="AC548" s="13">
        <f>(IF($K548="No",0,VLOOKUP(AC$3,LISTS!$M$2:$N$21,2,FALSE)*IF(Q548="YES",1,0)))*VLOOKUP($H548,LISTS!$G$2:$H$10,2,FALSE)</f>
        <v>0</v>
      </c>
      <c r="AD548" s="13">
        <f>(IF($K548="No",0,VLOOKUP(AD$3,LISTS!$M$2:$N$21,2,FALSE)*IF(R548="YES",1,0)))*VLOOKUP($H548,LISTS!$G$2:$H$10,2,FALSE)</f>
        <v>0</v>
      </c>
      <c r="AE548" s="13">
        <f>(IF($K548="No",0,VLOOKUP(AE$3,LISTS!$M$2:$N$21,2,FALSE)*IF(S548="YES",1,0)))*VLOOKUP($H548,LISTS!$G$2:$H$10,2,FALSE)</f>
        <v>0</v>
      </c>
      <c r="AF548" s="13">
        <f>(IF($K548="No",0,VLOOKUP(AF$3,LISTS!$M$2:$N$21,2,FALSE)*IF(T548="YES",1,0)))*VLOOKUP($H548,LISTS!$G$2:$H$10,2,FALSE)</f>
        <v>0</v>
      </c>
      <c r="AG548" s="13">
        <f>(IF($K548="No",0,VLOOKUP(AG$3,LISTS!$M$2:$N$21,2,FALSE)*IF(U548="YES",1,0)))*VLOOKUP($H548,LISTS!$G$2:$H$10,2,FALSE)</f>
        <v>0</v>
      </c>
      <c r="AH548" s="13">
        <f>(IF($K548="No",0,VLOOKUP(AH$3,LISTS!$M$2:$N$21,2,FALSE)*IF(V548="YES",1,0)))*VLOOKUP($H548,LISTS!$G$2:$H$10,2,FALSE)</f>
        <v>0</v>
      </c>
      <c r="AI548" s="29">
        <f t="shared" si="95"/>
        <v>0</v>
      </c>
    </row>
    <row r="549" spans="1:35" x14ac:dyDescent="0.25">
      <c r="A549" s="3">
        <f t="shared" si="93"/>
        <v>2023</v>
      </c>
      <c r="B549" s="11">
        <f t="shared" si="94"/>
        <v>19</v>
      </c>
      <c r="C549" s="11" t="str">
        <f>VLOOKUP($B549,'FIXTURES INPUT'!$A$4:$H$41,2,FALSE)</f>
        <v>WK19</v>
      </c>
      <c r="D549" s="13" t="str">
        <f>VLOOKUP($B549,'FIXTURES INPUT'!$A$4:$H$41,3,FALSE)</f>
        <v>Sun</v>
      </c>
      <c r="E549" s="14">
        <f>VLOOKUP($B549,'FIXTURES INPUT'!$A$4:$H$41,4,FALSE)</f>
        <v>45151</v>
      </c>
      <c r="F549" s="4" t="str">
        <f>VLOOKUP($B549,'FIXTURES INPUT'!$A$4:$H$41,6,FALSE)</f>
        <v>Dedham</v>
      </c>
      <c r="G549" s="13" t="str">
        <f>VLOOKUP($B549,'FIXTURES INPUT'!$A$4:$H$41,7,FALSE)</f>
        <v>Away</v>
      </c>
      <c r="H549" s="13" t="str">
        <f>VLOOKUP($B549,'FIXTURES INPUT'!$A$4:$H$41,8,FALSE)</f>
        <v>Standard</v>
      </c>
      <c r="I549" s="13">
        <f t="shared" si="96"/>
        <v>24</v>
      </c>
      <c r="J549" s="4" t="str">
        <f>VLOOKUP($I549,LISTS!$A$2:$B$39,2,FALSE)</f>
        <v>Additional 6</v>
      </c>
      <c r="K549" s="32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X549" s="13">
        <f>(IF($K549="No",0,VLOOKUP(X$3,LISTS!$M$2:$N$21,2,FALSE)*L549))*VLOOKUP($H549,LISTS!$G$2:$H$10,2,FALSE)</f>
        <v>0</v>
      </c>
      <c r="Y549" s="13">
        <f>(IF($K549="No",0,VLOOKUP(Y$3,LISTS!$M$2:$N$21,2,FALSE)*M549))*VLOOKUP($H549,LISTS!$G$2:$H$10,2,FALSE)</f>
        <v>0</v>
      </c>
      <c r="Z549" s="13">
        <f>(IF($K549="No",0,VLOOKUP(Z$3,LISTS!$M$2:$N$21,2,FALSE)*N549))*VLOOKUP($H549,LISTS!$G$2:$H$10,2,FALSE)</f>
        <v>0</v>
      </c>
      <c r="AA549" s="13">
        <f>(IF($K549="No",0,VLOOKUP(AA$3,LISTS!$M$2:$N$21,2,FALSE)*O549))*VLOOKUP($H549,LISTS!$G$2:$H$10,2,FALSE)</f>
        <v>0</v>
      </c>
      <c r="AB549" s="13">
        <f>(IF($K549="No",0,VLOOKUP(AB$3,LISTS!$M$2:$N$21,2,FALSE)*P549))*VLOOKUP($H549,LISTS!$G$2:$H$10,2,FALSE)</f>
        <v>0</v>
      </c>
      <c r="AC549" s="13">
        <f>(IF($K549="No",0,VLOOKUP(AC$3,LISTS!$M$2:$N$21,2,FALSE)*IF(Q549="YES",1,0)))*VLOOKUP($H549,LISTS!$G$2:$H$10,2,FALSE)</f>
        <v>0</v>
      </c>
      <c r="AD549" s="13">
        <f>(IF($K549="No",0,VLOOKUP(AD$3,LISTS!$M$2:$N$21,2,FALSE)*IF(R549="YES",1,0)))*VLOOKUP($H549,LISTS!$G$2:$H$10,2,FALSE)</f>
        <v>0</v>
      </c>
      <c r="AE549" s="13">
        <f>(IF($K549="No",0,VLOOKUP(AE$3,LISTS!$M$2:$N$21,2,FALSE)*IF(S549="YES",1,0)))*VLOOKUP($H549,LISTS!$G$2:$H$10,2,FALSE)</f>
        <v>0</v>
      </c>
      <c r="AF549" s="13">
        <f>(IF($K549="No",0,VLOOKUP(AF$3,LISTS!$M$2:$N$21,2,FALSE)*IF(T549="YES",1,0)))*VLOOKUP($H549,LISTS!$G$2:$H$10,2,FALSE)</f>
        <v>0</v>
      </c>
      <c r="AG549" s="13">
        <f>(IF($K549="No",0,VLOOKUP(AG$3,LISTS!$M$2:$N$21,2,FALSE)*IF(U549="YES",1,0)))*VLOOKUP($H549,LISTS!$G$2:$H$10,2,FALSE)</f>
        <v>0</v>
      </c>
      <c r="AH549" s="13">
        <f>(IF($K549="No",0,VLOOKUP(AH$3,LISTS!$M$2:$N$21,2,FALSE)*IF(V549="YES",1,0)))*VLOOKUP($H549,LISTS!$G$2:$H$10,2,FALSE)</f>
        <v>0</v>
      </c>
      <c r="AI549" s="29">
        <f t="shared" si="95"/>
        <v>0</v>
      </c>
    </row>
    <row r="550" spans="1:35" x14ac:dyDescent="0.25">
      <c r="A550" s="3">
        <f t="shared" si="93"/>
        <v>2023</v>
      </c>
      <c r="B550" s="11">
        <f t="shared" si="94"/>
        <v>19</v>
      </c>
      <c r="C550" s="11" t="str">
        <f>VLOOKUP($B550,'FIXTURES INPUT'!$A$4:$H$41,2,FALSE)</f>
        <v>WK19</v>
      </c>
      <c r="D550" s="13" t="str">
        <f>VLOOKUP($B550,'FIXTURES INPUT'!$A$4:$H$41,3,FALSE)</f>
        <v>Sun</v>
      </c>
      <c r="E550" s="14">
        <f>VLOOKUP($B550,'FIXTURES INPUT'!$A$4:$H$41,4,FALSE)</f>
        <v>45151</v>
      </c>
      <c r="F550" s="4" t="str">
        <f>VLOOKUP($B550,'FIXTURES INPUT'!$A$4:$H$41,6,FALSE)</f>
        <v>Dedham</v>
      </c>
      <c r="G550" s="13" t="str">
        <f>VLOOKUP($B550,'FIXTURES INPUT'!$A$4:$H$41,7,FALSE)</f>
        <v>Away</v>
      </c>
      <c r="H550" s="13" t="str">
        <f>VLOOKUP($B550,'FIXTURES INPUT'!$A$4:$H$41,8,FALSE)</f>
        <v>Standard</v>
      </c>
      <c r="I550" s="13">
        <f t="shared" si="96"/>
        <v>25</v>
      </c>
      <c r="J550" s="4" t="str">
        <f>VLOOKUP($I550,LISTS!$A$2:$B$39,2,FALSE)</f>
        <v>Additional 7</v>
      </c>
      <c r="K550" s="32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X550" s="13">
        <f>(IF($K550="No",0,VLOOKUP(X$3,LISTS!$M$2:$N$21,2,FALSE)*L550))*VLOOKUP($H550,LISTS!$G$2:$H$10,2,FALSE)</f>
        <v>0</v>
      </c>
      <c r="Y550" s="13">
        <f>(IF($K550="No",0,VLOOKUP(Y$3,LISTS!$M$2:$N$21,2,FALSE)*M550))*VLOOKUP($H550,LISTS!$G$2:$H$10,2,FALSE)</f>
        <v>0</v>
      </c>
      <c r="Z550" s="13">
        <f>(IF($K550="No",0,VLOOKUP(Z$3,LISTS!$M$2:$N$21,2,FALSE)*N550))*VLOOKUP($H550,LISTS!$G$2:$H$10,2,FALSE)</f>
        <v>0</v>
      </c>
      <c r="AA550" s="13">
        <f>(IF($K550="No",0,VLOOKUP(AA$3,LISTS!$M$2:$N$21,2,FALSE)*O550))*VLOOKUP($H550,LISTS!$G$2:$H$10,2,FALSE)</f>
        <v>0</v>
      </c>
      <c r="AB550" s="13">
        <f>(IF($K550="No",0,VLOOKUP(AB$3,LISTS!$M$2:$N$21,2,FALSE)*P550))*VLOOKUP($H550,LISTS!$G$2:$H$10,2,FALSE)</f>
        <v>0</v>
      </c>
      <c r="AC550" s="13">
        <f>(IF($K550="No",0,VLOOKUP(AC$3,LISTS!$M$2:$N$21,2,FALSE)*IF(Q550="YES",1,0)))*VLOOKUP($H550,LISTS!$G$2:$H$10,2,FALSE)</f>
        <v>0</v>
      </c>
      <c r="AD550" s="13">
        <f>(IF($K550="No",0,VLOOKUP(AD$3,LISTS!$M$2:$N$21,2,FALSE)*IF(R550="YES",1,0)))*VLOOKUP($H550,LISTS!$G$2:$H$10,2,FALSE)</f>
        <v>0</v>
      </c>
      <c r="AE550" s="13">
        <f>(IF($K550="No",0,VLOOKUP(AE$3,LISTS!$M$2:$N$21,2,FALSE)*IF(S550="YES",1,0)))*VLOOKUP($H550,LISTS!$G$2:$H$10,2,FALSE)</f>
        <v>0</v>
      </c>
      <c r="AF550" s="13">
        <f>(IF($K550="No",0,VLOOKUP(AF$3,LISTS!$M$2:$N$21,2,FALSE)*IF(T550="YES",1,0)))*VLOOKUP($H550,LISTS!$G$2:$H$10,2,FALSE)</f>
        <v>0</v>
      </c>
      <c r="AG550" s="13">
        <f>(IF($K550="No",0,VLOOKUP(AG$3,LISTS!$M$2:$N$21,2,FALSE)*IF(U550="YES",1,0)))*VLOOKUP($H550,LISTS!$G$2:$H$10,2,FALSE)</f>
        <v>0</v>
      </c>
      <c r="AH550" s="13">
        <f>(IF($K550="No",0,VLOOKUP(AH$3,LISTS!$M$2:$N$21,2,FALSE)*IF(V550="YES",1,0)))*VLOOKUP($H550,LISTS!$G$2:$H$10,2,FALSE)</f>
        <v>0</v>
      </c>
      <c r="AI550" s="29">
        <f t="shared" si="95"/>
        <v>0</v>
      </c>
    </row>
    <row r="551" spans="1:35" x14ac:dyDescent="0.25">
      <c r="A551" s="3">
        <f t="shared" si="93"/>
        <v>2023</v>
      </c>
      <c r="B551" s="11">
        <f t="shared" si="94"/>
        <v>19</v>
      </c>
      <c r="C551" s="11" t="str">
        <f>VLOOKUP($B551,'FIXTURES INPUT'!$A$4:$H$41,2,FALSE)</f>
        <v>WK19</v>
      </c>
      <c r="D551" s="13" t="str">
        <f>VLOOKUP($B551,'FIXTURES INPUT'!$A$4:$H$41,3,FALSE)</f>
        <v>Sun</v>
      </c>
      <c r="E551" s="14">
        <f>VLOOKUP($B551,'FIXTURES INPUT'!$A$4:$H$41,4,FALSE)</f>
        <v>45151</v>
      </c>
      <c r="F551" s="4" t="str">
        <f>VLOOKUP($B551,'FIXTURES INPUT'!$A$4:$H$41,6,FALSE)</f>
        <v>Dedham</v>
      </c>
      <c r="G551" s="13" t="str">
        <f>VLOOKUP($B551,'FIXTURES INPUT'!$A$4:$H$41,7,FALSE)</f>
        <v>Away</v>
      </c>
      <c r="H551" s="13" t="str">
        <f>VLOOKUP($B551,'FIXTURES INPUT'!$A$4:$H$41,8,FALSE)</f>
        <v>Standard</v>
      </c>
      <c r="I551" s="13">
        <f t="shared" si="96"/>
        <v>26</v>
      </c>
      <c r="J551" s="4" t="str">
        <f>VLOOKUP($I551,LISTS!$A$2:$B$39,2,FALSE)</f>
        <v>Additional 8</v>
      </c>
      <c r="K551" s="32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X551" s="13">
        <f>(IF($K551="No",0,VLOOKUP(X$3,LISTS!$M$2:$N$21,2,FALSE)*L551))*VLOOKUP($H551,LISTS!$G$2:$H$10,2,FALSE)</f>
        <v>0</v>
      </c>
      <c r="Y551" s="13">
        <f>(IF($K551="No",0,VLOOKUP(Y$3,LISTS!$M$2:$N$21,2,FALSE)*M551))*VLOOKUP($H551,LISTS!$G$2:$H$10,2,FALSE)</f>
        <v>0</v>
      </c>
      <c r="Z551" s="13">
        <f>(IF($K551="No",0,VLOOKUP(Z$3,LISTS!$M$2:$N$21,2,FALSE)*N551))*VLOOKUP($H551,LISTS!$G$2:$H$10,2,FALSE)</f>
        <v>0</v>
      </c>
      <c r="AA551" s="13">
        <f>(IF($K551="No",0,VLOOKUP(AA$3,LISTS!$M$2:$N$21,2,FALSE)*O551))*VLOOKUP($H551,LISTS!$G$2:$H$10,2,FALSE)</f>
        <v>0</v>
      </c>
      <c r="AB551" s="13">
        <f>(IF($K551="No",0,VLOOKUP(AB$3,LISTS!$M$2:$N$21,2,FALSE)*P551))*VLOOKUP($H551,LISTS!$G$2:$H$10,2,FALSE)</f>
        <v>0</v>
      </c>
      <c r="AC551" s="13">
        <f>(IF($K551="No",0,VLOOKUP(AC$3,LISTS!$M$2:$N$21,2,FALSE)*IF(Q551="YES",1,0)))*VLOOKUP($H551,LISTS!$G$2:$H$10,2,FALSE)</f>
        <v>0</v>
      </c>
      <c r="AD551" s="13">
        <f>(IF($K551="No",0,VLOOKUP(AD$3,LISTS!$M$2:$N$21,2,FALSE)*IF(R551="YES",1,0)))*VLOOKUP($H551,LISTS!$G$2:$H$10,2,FALSE)</f>
        <v>0</v>
      </c>
      <c r="AE551" s="13">
        <f>(IF($K551="No",0,VLOOKUP(AE$3,LISTS!$M$2:$N$21,2,FALSE)*IF(S551="YES",1,0)))*VLOOKUP($H551,LISTS!$G$2:$H$10,2,FALSE)</f>
        <v>0</v>
      </c>
      <c r="AF551" s="13">
        <f>(IF($K551="No",0,VLOOKUP(AF$3,LISTS!$M$2:$N$21,2,FALSE)*IF(T551="YES",1,0)))*VLOOKUP($H551,LISTS!$G$2:$H$10,2,FALSE)</f>
        <v>0</v>
      </c>
      <c r="AG551" s="13">
        <f>(IF($K551="No",0,VLOOKUP(AG$3,LISTS!$M$2:$N$21,2,FALSE)*IF(U551="YES",1,0)))*VLOOKUP($H551,LISTS!$G$2:$H$10,2,FALSE)</f>
        <v>0</v>
      </c>
      <c r="AH551" s="13">
        <f>(IF($K551="No",0,VLOOKUP(AH$3,LISTS!$M$2:$N$21,2,FALSE)*IF(V551="YES",1,0)))*VLOOKUP($H551,LISTS!$G$2:$H$10,2,FALSE)</f>
        <v>0</v>
      </c>
      <c r="AI551" s="29">
        <f t="shared" si="95"/>
        <v>0</v>
      </c>
    </row>
    <row r="552" spans="1:35" x14ac:dyDescent="0.25">
      <c r="A552" s="3">
        <f t="shared" si="93"/>
        <v>2023</v>
      </c>
      <c r="B552" s="11">
        <f t="shared" si="94"/>
        <v>19</v>
      </c>
      <c r="C552" s="11" t="str">
        <f>VLOOKUP($B552,'FIXTURES INPUT'!$A$4:$H$41,2,FALSE)</f>
        <v>WK19</v>
      </c>
      <c r="D552" s="13" t="str">
        <f>VLOOKUP($B552,'FIXTURES INPUT'!$A$4:$H$41,3,FALSE)</f>
        <v>Sun</v>
      </c>
      <c r="E552" s="14">
        <f>VLOOKUP($B552,'FIXTURES INPUT'!$A$4:$H$41,4,FALSE)</f>
        <v>45151</v>
      </c>
      <c r="F552" s="4" t="str">
        <f>VLOOKUP($B552,'FIXTURES INPUT'!$A$4:$H$41,6,FALSE)</f>
        <v>Dedham</v>
      </c>
      <c r="G552" s="13" t="str">
        <f>VLOOKUP($B552,'FIXTURES INPUT'!$A$4:$H$41,7,FALSE)</f>
        <v>Away</v>
      </c>
      <c r="H552" s="13" t="str">
        <f>VLOOKUP($B552,'FIXTURES INPUT'!$A$4:$H$41,8,FALSE)</f>
        <v>Standard</v>
      </c>
      <c r="I552" s="13">
        <f t="shared" si="96"/>
        <v>27</v>
      </c>
      <c r="J552" s="4" t="str">
        <f>VLOOKUP($I552,LISTS!$A$2:$B$39,2,FALSE)</f>
        <v>Additional 9</v>
      </c>
      <c r="K552" s="32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X552" s="13">
        <f>(IF($K552="No",0,VLOOKUP(X$3,LISTS!$M$2:$N$21,2,FALSE)*L552))*VLOOKUP($H552,LISTS!$G$2:$H$10,2,FALSE)</f>
        <v>0</v>
      </c>
      <c r="Y552" s="13">
        <f>(IF($K552="No",0,VLOOKUP(Y$3,LISTS!$M$2:$N$21,2,FALSE)*M552))*VLOOKUP($H552,LISTS!$G$2:$H$10,2,FALSE)</f>
        <v>0</v>
      </c>
      <c r="Z552" s="13">
        <f>(IF($K552="No",0,VLOOKUP(Z$3,LISTS!$M$2:$N$21,2,FALSE)*N552))*VLOOKUP($H552,LISTS!$G$2:$H$10,2,FALSE)</f>
        <v>0</v>
      </c>
      <c r="AA552" s="13">
        <f>(IF($K552="No",0,VLOOKUP(AA$3,LISTS!$M$2:$N$21,2,FALSE)*O552))*VLOOKUP($H552,LISTS!$G$2:$H$10,2,FALSE)</f>
        <v>0</v>
      </c>
      <c r="AB552" s="13">
        <f>(IF($K552="No",0,VLOOKUP(AB$3,LISTS!$M$2:$N$21,2,FALSE)*P552))*VLOOKUP($H552,LISTS!$G$2:$H$10,2,FALSE)</f>
        <v>0</v>
      </c>
      <c r="AC552" s="13">
        <f>(IF($K552="No",0,VLOOKUP(AC$3,LISTS!$M$2:$N$21,2,FALSE)*IF(Q552="YES",1,0)))*VLOOKUP($H552,LISTS!$G$2:$H$10,2,FALSE)</f>
        <v>0</v>
      </c>
      <c r="AD552" s="13">
        <f>(IF($K552="No",0,VLOOKUP(AD$3,LISTS!$M$2:$N$21,2,FALSE)*IF(R552="YES",1,0)))*VLOOKUP($H552,LISTS!$G$2:$H$10,2,FALSE)</f>
        <v>0</v>
      </c>
      <c r="AE552" s="13">
        <f>(IF($K552="No",0,VLOOKUP(AE$3,LISTS!$M$2:$N$21,2,FALSE)*IF(S552="YES",1,0)))*VLOOKUP($H552,LISTS!$G$2:$H$10,2,FALSE)</f>
        <v>0</v>
      </c>
      <c r="AF552" s="13">
        <f>(IF($K552="No",0,VLOOKUP(AF$3,LISTS!$M$2:$N$21,2,FALSE)*IF(T552="YES",1,0)))*VLOOKUP($H552,LISTS!$G$2:$H$10,2,FALSE)</f>
        <v>0</v>
      </c>
      <c r="AG552" s="13">
        <f>(IF($K552="No",0,VLOOKUP(AG$3,LISTS!$M$2:$N$21,2,FALSE)*IF(U552="YES",1,0)))*VLOOKUP($H552,LISTS!$G$2:$H$10,2,FALSE)</f>
        <v>0</v>
      </c>
      <c r="AH552" s="13">
        <f>(IF($K552="No",0,VLOOKUP(AH$3,LISTS!$M$2:$N$21,2,FALSE)*IF(V552="YES",1,0)))*VLOOKUP($H552,LISTS!$G$2:$H$10,2,FALSE)</f>
        <v>0</v>
      </c>
      <c r="AI552" s="29">
        <f t="shared" si="95"/>
        <v>0</v>
      </c>
    </row>
    <row r="553" spans="1:35" x14ac:dyDescent="0.25">
      <c r="A553" s="3">
        <f t="shared" si="93"/>
        <v>2023</v>
      </c>
      <c r="B553" s="11">
        <f t="shared" si="94"/>
        <v>19</v>
      </c>
      <c r="C553" s="11" t="str">
        <f>VLOOKUP($B553,'FIXTURES INPUT'!$A$4:$H$41,2,FALSE)</f>
        <v>WK19</v>
      </c>
      <c r="D553" s="13" t="str">
        <f>VLOOKUP($B553,'FIXTURES INPUT'!$A$4:$H$41,3,FALSE)</f>
        <v>Sun</v>
      </c>
      <c r="E553" s="14">
        <f>VLOOKUP($B553,'FIXTURES INPUT'!$A$4:$H$41,4,FALSE)</f>
        <v>45151</v>
      </c>
      <c r="F553" s="4" t="str">
        <f>VLOOKUP($B553,'FIXTURES INPUT'!$A$4:$H$41,6,FALSE)</f>
        <v>Dedham</v>
      </c>
      <c r="G553" s="13" t="str">
        <f>VLOOKUP($B553,'FIXTURES INPUT'!$A$4:$H$41,7,FALSE)</f>
        <v>Away</v>
      </c>
      <c r="H553" s="13" t="str">
        <f>VLOOKUP($B553,'FIXTURES INPUT'!$A$4:$H$41,8,FALSE)</f>
        <v>Standard</v>
      </c>
      <c r="I553" s="13">
        <f t="shared" si="96"/>
        <v>28</v>
      </c>
      <c r="J553" s="4" t="str">
        <f>VLOOKUP($I553,LISTS!$A$2:$B$39,2,FALSE)</f>
        <v>Additional 10</v>
      </c>
      <c r="K553" s="32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X553" s="13">
        <f>(IF($K553="No",0,VLOOKUP(X$3,LISTS!$M$2:$N$21,2,FALSE)*L553))*VLOOKUP($H553,LISTS!$G$2:$H$10,2,FALSE)</f>
        <v>0</v>
      </c>
      <c r="Y553" s="13">
        <f>(IF($K553="No",0,VLOOKUP(Y$3,LISTS!$M$2:$N$21,2,FALSE)*M553))*VLOOKUP($H553,LISTS!$G$2:$H$10,2,FALSE)</f>
        <v>0</v>
      </c>
      <c r="Z553" s="13">
        <f>(IF($K553="No",0,VLOOKUP(Z$3,LISTS!$M$2:$N$21,2,FALSE)*N553))*VLOOKUP($H553,LISTS!$G$2:$H$10,2,FALSE)</f>
        <v>0</v>
      </c>
      <c r="AA553" s="13">
        <f>(IF($K553="No",0,VLOOKUP(AA$3,LISTS!$M$2:$N$21,2,FALSE)*O553))*VLOOKUP($H553,LISTS!$G$2:$H$10,2,FALSE)</f>
        <v>0</v>
      </c>
      <c r="AB553" s="13">
        <f>(IF($K553="No",0,VLOOKUP(AB$3,LISTS!$M$2:$N$21,2,FALSE)*P553))*VLOOKUP($H553,LISTS!$G$2:$H$10,2,FALSE)</f>
        <v>0</v>
      </c>
      <c r="AC553" s="13">
        <f>(IF($K553="No",0,VLOOKUP(AC$3,LISTS!$M$2:$N$21,2,FALSE)*IF(Q553="YES",1,0)))*VLOOKUP($H553,LISTS!$G$2:$H$10,2,FALSE)</f>
        <v>0</v>
      </c>
      <c r="AD553" s="13">
        <f>(IF($K553="No",0,VLOOKUP(AD$3,LISTS!$M$2:$N$21,2,FALSE)*IF(R553="YES",1,0)))*VLOOKUP($H553,LISTS!$G$2:$H$10,2,FALSE)</f>
        <v>0</v>
      </c>
      <c r="AE553" s="13">
        <f>(IF($K553="No",0,VLOOKUP(AE$3,LISTS!$M$2:$N$21,2,FALSE)*IF(S553="YES",1,0)))*VLOOKUP($H553,LISTS!$G$2:$H$10,2,FALSE)</f>
        <v>0</v>
      </c>
      <c r="AF553" s="13">
        <f>(IF($K553="No",0,VLOOKUP(AF$3,LISTS!$M$2:$N$21,2,FALSE)*IF(T553="YES",1,0)))*VLOOKUP($H553,LISTS!$G$2:$H$10,2,FALSE)</f>
        <v>0</v>
      </c>
      <c r="AG553" s="13">
        <f>(IF($K553="No",0,VLOOKUP(AG$3,LISTS!$M$2:$N$21,2,FALSE)*IF(U553="YES",1,0)))*VLOOKUP($H553,LISTS!$G$2:$H$10,2,FALSE)</f>
        <v>0</v>
      </c>
      <c r="AH553" s="13">
        <f>(IF($K553="No",0,VLOOKUP(AH$3,LISTS!$M$2:$N$21,2,FALSE)*IF(V553="YES",1,0)))*VLOOKUP($H553,LISTS!$G$2:$H$10,2,FALSE)</f>
        <v>0</v>
      </c>
      <c r="AI553" s="29">
        <f t="shared" si="95"/>
        <v>0</v>
      </c>
    </row>
    <row r="554" spans="1:35" ht="15.75" thickBot="1" x14ac:dyDescent="0.3">
      <c r="A554" s="6">
        <f t="shared" si="93"/>
        <v>2023</v>
      </c>
      <c r="B554" s="15">
        <f t="shared" si="94"/>
        <v>19</v>
      </c>
      <c r="C554" s="15" t="str">
        <f>VLOOKUP($B554,'FIXTURES INPUT'!$A$4:$H$41,2,FALSE)</f>
        <v>WK19</v>
      </c>
      <c r="D554" s="15" t="str">
        <f>VLOOKUP($B554,'FIXTURES INPUT'!$A$4:$H$41,3,FALSE)</f>
        <v>Sun</v>
      </c>
      <c r="E554" s="16">
        <f>VLOOKUP($B554,'FIXTURES INPUT'!$A$4:$H$41,4,FALSE)</f>
        <v>45151</v>
      </c>
      <c r="F554" s="6" t="str">
        <f>VLOOKUP($B554,'FIXTURES INPUT'!$A$4:$H$41,6,FALSE)</f>
        <v>Dedham</v>
      </c>
      <c r="G554" s="15" t="str">
        <f>VLOOKUP($B554,'FIXTURES INPUT'!$A$4:$H$41,7,FALSE)</f>
        <v>Away</v>
      </c>
      <c r="H554" s="15" t="str">
        <f>VLOOKUP($B554,'FIXTURES INPUT'!$A$4:$H$41,8,FALSE)</f>
        <v>Standard</v>
      </c>
      <c r="I554" s="15">
        <f t="shared" si="96"/>
        <v>29</v>
      </c>
      <c r="J554" s="6" t="str">
        <f>VLOOKUP($I554,LISTS!$A$2:$B$39,2,FALSE)</f>
        <v>Additional 11</v>
      </c>
      <c r="K554" s="33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X554" s="15">
        <f>(IF($K554="No",0,VLOOKUP(X$3,LISTS!$M$2:$N$21,2,FALSE)*L554))*VLOOKUP($H554,LISTS!$G$2:$H$10,2,FALSE)</f>
        <v>0</v>
      </c>
      <c r="Y554" s="15">
        <f>(IF($K554="No",0,VLOOKUP(Y$3,LISTS!$M$2:$N$21,2,FALSE)*M554))*VLOOKUP($H554,LISTS!$G$2:$H$10,2,FALSE)</f>
        <v>0</v>
      </c>
      <c r="Z554" s="15">
        <f>(IF($K554="No",0,VLOOKUP(Z$3,LISTS!$M$2:$N$21,2,FALSE)*N554))*VLOOKUP($H554,LISTS!$G$2:$H$10,2,FALSE)</f>
        <v>0</v>
      </c>
      <c r="AA554" s="15">
        <f>(IF($K554="No",0,VLOOKUP(AA$3,LISTS!$M$2:$N$21,2,FALSE)*O554))*VLOOKUP($H554,LISTS!$G$2:$H$10,2,FALSE)</f>
        <v>0</v>
      </c>
      <c r="AB554" s="15">
        <f>(IF($K554="No",0,VLOOKUP(AB$3,LISTS!$M$2:$N$21,2,FALSE)*P554))*VLOOKUP($H554,LISTS!$G$2:$H$10,2,FALSE)</f>
        <v>0</v>
      </c>
      <c r="AC554" s="15">
        <f>(IF($K554="No",0,VLOOKUP(AC$3,LISTS!$M$2:$N$21,2,FALSE)*IF(Q554="YES",1,0)))*VLOOKUP($H554,LISTS!$G$2:$H$10,2,FALSE)</f>
        <v>0</v>
      </c>
      <c r="AD554" s="15">
        <f>(IF($K554="No",0,VLOOKUP(AD$3,LISTS!$M$2:$N$21,2,FALSE)*IF(R554="YES",1,0)))*VLOOKUP($H554,LISTS!$G$2:$H$10,2,FALSE)</f>
        <v>0</v>
      </c>
      <c r="AE554" s="15">
        <f>(IF($K554="No",0,VLOOKUP(AE$3,LISTS!$M$2:$N$21,2,FALSE)*IF(S554="YES",1,0)))*VLOOKUP($H554,LISTS!$G$2:$H$10,2,FALSE)</f>
        <v>0</v>
      </c>
      <c r="AF554" s="15">
        <f>(IF($K554="No",0,VLOOKUP(AF$3,LISTS!$M$2:$N$21,2,FALSE)*IF(T554="YES",1,0)))*VLOOKUP($H554,LISTS!$G$2:$H$10,2,FALSE)</f>
        <v>0</v>
      </c>
      <c r="AG554" s="15">
        <f>(IF($K554="No",0,VLOOKUP(AG$3,LISTS!$M$2:$N$21,2,FALSE)*IF(U554="YES",1,0)))*VLOOKUP($H554,LISTS!$G$2:$H$10,2,FALSE)</f>
        <v>0</v>
      </c>
      <c r="AH554" s="15">
        <f>(IF($K554="No",0,VLOOKUP(AH$3,LISTS!$M$2:$N$21,2,FALSE)*IF(V554="YES",1,0)))*VLOOKUP($H554,LISTS!$G$2:$H$10,2,FALSE)</f>
        <v>0</v>
      </c>
      <c r="AI554" s="30">
        <f t="shared" si="95"/>
        <v>0</v>
      </c>
    </row>
    <row r="555" spans="1:35" ht="15.75" thickTop="1" x14ac:dyDescent="0.25">
      <c r="A555" s="3">
        <v>2022</v>
      </c>
      <c r="B555" s="11">
        <f t="shared" ref="B555" si="101">B526+1</f>
        <v>20</v>
      </c>
      <c r="C555" s="11" t="str">
        <f>VLOOKUP($B555,'FIXTURES INPUT'!$A$4:$H$41,2,FALSE)</f>
        <v>WK20</v>
      </c>
      <c r="D555" s="11" t="str">
        <f>VLOOKUP($B555,'FIXTURES INPUT'!$A$4:$H$41,3,FALSE)</f>
        <v>Sat</v>
      </c>
      <c r="E555" s="12">
        <f>VLOOKUP($B555,'FIXTURES INPUT'!$A$4:$H$41,4,FALSE)</f>
        <v>45157</v>
      </c>
      <c r="F555" s="3" t="str">
        <f>VLOOKUP($B555,'FIXTURES INPUT'!$A$4:$H$41,6,FALSE)</f>
        <v>Bures</v>
      </c>
      <c r="G555" s="11" t="str">
        <f>VLOOKUP($B555,'FIXTURES INPUT'!$A$4:$H$41,7,FALSE)</f>
        <v>Home</v>
      </c>
      <c r="H555" s="11" t="str">
        <f>VLOOKUP($B555,'FIXTURES INPUT'!$A$4:$H$41,8,FALSE)</f>
        <v>Standard</v>
      </c>
      <c r="I555" s="11">
        <v>1</v>
      </c>
      <c r="J555" s="3" t="str">
        <f>VLOOKUP($I555,LISTS!$A$2:$B$39,2,FALSE)</f>
        <v>Logan</v>
      </c>
      <c r="K555" s="31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X555" s="11">
        <f>(IF($K555="No",0,VLOOKUP(X$3,LISTS!$M$2:$N$21,2,FALSE)*L555))*VLOOKUP($H555,LISTS!$G$2:$H$10,2,FALSE)</f>
        <v>0</v>
      </c>
      <c r="Y555" s="11">
        <f>(IF($K555="No",0,VLOOKUP(Y$3,LISTS!$M$2:$N$21,2,FALSE)*M555))*VLOOKUP($H555,LISTS!$G$2:$H$10,2,FALSE)</f>
        <v>0</v>
      </c>
      <c r="Z555" s="11">
        <f>(IF($K555="No",0,VLOOKUP(Z$3,LISTS!$M$2:$N$21,2,FALSE)*N555))*VLOOKUP($H555,LISTS!$G$2:$H$10,2,FALSE)</f>
        <v>0</v>
      </c>
      <c r="AA555" s="11">
        <f>(IF($K555="No",0,VLOOKUP(AA$3,LISTS!$M$2:$N$21,2,FALSE)*O555))*VLOOKUP($H555,LISTS!$G$2:$H$10,2,FALSE)</f>
        <v>0</v>
      </c>
      <c r="AB555" s="11">
        <f>(IF($K555="No",0,VLOOKUP(AB$3,LISTS!$M$2:$N$21,2,FALSE)*P555))*VLOOKUP($H555,LISTS!$G$2:$H$10,2,FALSE)</f>
        <v>0</v>
      </c>
      <c r="AC555" s="11">
        <f>(IF($K555="No",0,VLOOKUP(AC$3,LISTS!$M$2:$N$21,2,FALSE)*IF(Q555="YES",1,0)))*VLOOKUP($H555,LISTS!$G$2:$H$10,2,FALSE)</f>
        <v>0</v>
      </c>
      <c r="AD555" s="11">
        <f>(IF($K555="No",0,VLOOKUP(AD$3,LISTS!$M$2:$N$21,2,FALSE)*IF(R555="YES",1,0)))*VLOOKUP($H555,LISTS!$G$2:$H$10,2,FALSE)</f>
        <v>0</v>
      </c>
      <c r="AE555" s="11">
        <f>(IF($K555="No",0,VLOOKUP(AE$3,LISTS!$M$2:$N$21,2,FALSE)*IF(S555="YES",1,0)))*VLOOKUP($H555,LISTS!$G$2:$H$10,2,FALSE)</f>
        <v>0</v>
      </c>
      <c r="AF555" s="11">
        <f>(IF($K555="No",0,VLOOKUP(AF$3,LISTS!$M$2:$N$21,2,FALSE)*IF(T555="YES",1,0)))*VLOOKUP($H555,LISTS!$G$2:$H$10,2,FALSE)</f>
        <v>0</v>
      </c>
      <c r="AG555" s="11">
        <f>(IF($K555="No",0,VLOOKUP(AG$3,LISTS!$M$2:$N$21,2,FALSE)*IF(U555="YES",1,0)))*VLOOKUP($H555,LISTS!$G$2:$H$10,2,FALSE)</f>
        <v>0</v>
      </c>
      <c r="AH555" s="11">
        <f>(IF($K555="No",0,VLOOKUP(AH$3,LISTS!$M$2:$N$21,2,FALSE)*IF(V555="YES",1,0)))*VLOOKUP($H555,LISTS!$G$2:$H$10,2,FALSE)</f>
        <v>0</v>
      </c>
      <c r="AI555" s="28">
        <f t="shared" si="95"/>
        <v>0</v>
      </c>
    </row>
    <row r="556" spans="1:35" x14ac:dyDescent="0.25">
      <c r="A556" s="3">
        <f t="shared" ref="A556" si="102">$A$4</f>
        <v>2023</v>
      </c>
      <c r="B556" s="11">
        <f t="shared" ref="B556" si="103">B555</f>
        <v>20</v>
      </c>
      <c r="C556" s="11" t="str">
        <f>VLOOKUP($B556,'FIXTURES INPUT'!$A$4:$H$41,2,FALSE)</f>
        <v>WK20</v>
      </c>
      <c r="D556" s="13" t="str">
        <f>VLOOKUP($B556,'FIXTURES INPUT'!$A$4:$H$41,3,FALSE)</f>
        <v>Sat</v>
      </c>
      <c r="E556" s="14">
        <f>VLOOKUP($B556,'FIXTURES INPUT'!$A$4:$H$41,4,FALSE)</f>
        <v>45157</v>
      </c>
      <c r="F556" s="4" t="str">
        <f>VLOOKUP($B556,'FIXTURES INPUT'!$A$4:$H$41,6,FALSE)</f>
        <v>Bures</v>
      </c>
      <c r="G556" s="13" t="str">
        <f>VLOOKUP($B556,'FIXTURES INPUT'!$A$4:$H$41,7,FALSE)</f>
        <v>Home</v>
      </c>
      <c r="H556" s="13" t="str">
        <f>VLOOKUP($B556,'FIXTURES INPUT'!$A$4:$H$41,8,FALSE)</f>
        <v>Standard</v>
      </c>
      <c r="I556" s="13">
        <v>2</v>
      </c>
      <c r="J556" s="4" t="str">
        <f>VLOOKUP($I556,LISTS!$A$2:$B$39,2,FALSE)</f>
        <v>Tris</v>
      </c>
      <c r="K556" s="32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X556" s="13">
        <f>(IF($K556="No",0,VLOOKUP(X$3,LISTS!$M$2:$N$21,2,FALSE)*L556))*VLOOKUP($H556,LISTS!$G$2:$H$10,2,FALSE)</f>
        <v>0</v>
      </c>
      <c r="Y556" s="13">
        <f>(IF($K556="No",0,VLOOKUP(Y$3,LISTS!$M$2:$N$21,2,FALSE)*M556))*VLOOKUP($H556,LISTS!$G$2:$H$10,2,FALSE)</f>
        <v>0</v>
      </c>
      <c r="Z556" s="13">
        <f>(IF($K556="No",0,VLOOKUP(Z$3,LISTS!$M$2:$N$21,2,FALSE)*N556))*VLOOKUP($H556,LISTS!$G$2:$H$10,2,FALSE)</f>
        <v>0</v>
      </c>
      <c r="AA556" s="13">
        <f>(IF($K556="No",0,VLOOKUP(AA$3,LISTS!$M$2:$N$21,2,FALSE)*O556))*VLOOKUP($H556,LISTS!$G$2:$H$10,2,FALSE)</f>
        <v>0</v>
      </c>
      <c r="AB556" s="13">
        <f>(IF($K556="No",0,VLOOKUP(AB$3,LISTS!$M$2:$N$21,2,FALSE)*P556))*VLOOKUP($H556,LISTS!$G$2:$H$10,2,FALSE)</f>
        <v>0</v>
      </c>
      <c r="AC556" s="13">
        <f>(IF($K556="No",0,VLOOKUP(AC$3,LISTS!$M$2:$N$21,2,FALSE)*IF(Q556="YES",1,0)))*VLOOKUP($H556,LISTS!$G$2:$H$10,2,FALSE)</f>
        <v>0</v>
      </c>
      <c r="AD556" s="13">
        <f>(IF($K556="No",0,VLOOKUP(AD$3,LISTS!$M$2:$N$21,2,FALSE)*IF(R556="YES",1,0)))*VLOOKUP($H556,LISTS!$G$2:$H$10,2,FALSE)</f>
        <v>0</v>
      </c>
      <c r="AE556" s="13">
        <f>(IF($K556="No",0,VLOOKUP(AE$3,LISTS!$M$2:$N$21,2,FALSE)*IF(S556="YES",1,0)))*VLOOKUP($H556,LISTS!$G$2:$H$10,2,FALSE)</f>
        <v>0</v>
      </c>
      <c r="AF556" s="13">
        <f>(IF($K556="No",0,VLOOKUP(AF$3,LISTS!$M$2:$N$21,2,FALSE)*IF(T556="YES",1,0)))*VLOOKUP($H556,LISTS!$G$2:$H$10,2,FALSE)</f>
        <v>0</v>
      </c>
      <c r="AG556" s="13">
        <f>(IF($K556="No",0,VLOOKUP(AG$3,LISTS!$M$2:$N$21,2,FALSE)*IF(U556="YES",1,0)))*VLOOKUP($H556,LISTS!$G$2:$H$10,2,FALSE)</f>
        <v>0</v>
      </c>
      <c r="AH556" s="13">
        <f>(IF($K556="No",0,VLOOKUP(AH$3,LISTS!$M$2:$N$21,2,FALSE)*IF(V556="YES",1,0)))*VLOOKUP($H556,LISTS!$G$2:$H$10,2,FALSE)</f>
        <v>0</v>
      </c>
      <c r="AI556" s="29">
        <f t="shared" si="95"/>
        <v>0</v>
      </c>
    </row>
    <row r="557" spans="1:35" x14ac:dyDescent="0.25">
      <c r="A557" s="3">
        <f t="shared" si="93"/>
        <v>2023</v>
      </c>
      <c r="B557" s="11">
        <f t="shared" si="94"/>
        <v>20</v>
      </c>
      <c r="C557" s="11" t="str">
        <f>VLOOKUP($B557,'FIXTURES INPUT'!$A$4:$H$41,2,FALSE)</f>
        <v>WK20</v>
      </c>
      <c r="D557" s="13" t="str">
        <f>VLOOKUP($B557,'FIXTURES INPUT'!$A$4:$H$41,3,FALSE)</f>
        <v>Sat</v>
      </c>
      <c r="E557" s="14">
        <f>VLOOKUP($B557,'FIXTURES INPUT'!$A$4:$H$41,4,FALSE)</f>
        <v>45157</v>
      </c>
      <c r="F557" s="4" t="str">
        <f>VLOOKUP($B557,'FIXTURES INPUT'!$A$4:$H$41,6,FALSE)</f>
        <v>Bures</v>
      </c>
      <c r="G557" s="13" t="str">
        <f>VLOOKUP($B557,'FIXTURES INPUT'!$A$4:$H$41,7,FALSE)</f>
        <v>Home</v>
      </c>
      <c r="H557" s="13" t="str">
        <f>VLOOKUP($B557,'FIXTURES INPUT'!$A$4:$H$41,8,FALSE)</f>
        <v>Standard</v>
      </c>
      <c r="I557" s="13">
        <v>3</v>
      </c>
      <c r="J557" s="4" t="str">
        <f>VLOOKUP($I557,LISTS!$A$2:$B$39,2,FALSE)</f>
        <v>Jepson</v>
      </c>
      <c r="K557" s="32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X557" s="13">
        <f>(IF($K557="No",0,VLOOKUP(X$3,LISTS!$M$2:$N$21,2,FALSE)*L557))*VLOOKUP($H557,LISTS!$G$2:$H$10,2,FALSE)</f>
        <v>0</v>
      </c>
      <c r="Y557" s="13">
        <f>(IF($K557="No",0,VLOOKUP(Y$3,LISTS!$M$2:$N$21,2,FALSE)*M557))*VLOOKUP($H557,LISTS!$G$2:$H$10,2,FALSE)</f>
        <v>0</v>
      </c>
      <c r="Z557" s="13">
        <f>(IF($K557="No",0,VLOOKUP(Z$3,LISTS!$M$2:$N$21,2,FALSE)*N557))*VLOOKUP($H557,LISTS!$G$2:$H$10,2,FALSE)</f>
        <v>0</v>
      </c>
      <c r="AA557" s="13">
        <f>(IF($K557="No",0,VLOOKUP(AA$3,LISTS!$M$2:$N$21,2,FALSE)*O557))*VLOOKUP($H557,LISTS!$G$2:$H$10,2,FALSE)</f>
        <v>0</v>
      </c>
      <c r="AB557" s="13">
        <f>(IF($K557="No",0,VLOOKUP(AB$3,LISTS!$M$2:$N$21,2,FALSE)*P557))*VLOOKUP($H557,LISTS!$G$2:$H$10,2,FALSE)</f>
        <v>0</v>
      </c>
      <c r="AC557" s="13">
        <f>(IF($K557="No",0,VLOOKUP(AC$3,LISTS!$M$2:$N$21,2,FALSE)*IF(Q557="YES",1,0)))*VLOOKUP($H557,LISTS!$G$2:$H$10,2,FALSE)</f>
        <v>0</v>
      </c>
      <c r="AD557" s="13">
        <f>(IF($K557="No",0,VLOOKUP(AD$3,LISTS!$M$2:$N$21,2,FALSE)*IF(R557="YES",1,0)))*VLOOKUP($H557,LISTS!$G$2:$H$10,2,FALSE)</f>
        <v>0</v>
      </c>
      <c r="AE557" s="13">
        <f>(IF($K557="No",0,VLOOKUP(AE$3,LISTS!$M$2:$N$21,2,FALSE)*IF(S557="YES",1,0)))*VLOOKUP($H557,LISTS!$G$2:$H$10,2,FALSE)</f>
        <v>0</v>
      </c>
      <c r="AF557" s="13">
        <f>(IF($K557="No",0,VLOOKUP(AF$3,LISTS!$M$2:$N$21,2,FALSE)*IF(T557="YES",1,0)))*VLOOKUP($H557,LISTS!$G$2:$H$10,2,FALSE)</f>
        <v>0</v>
      </c>
      <c r="AG557" s="13">
        <f>(IF($K557="No",0,VLOOKUP(AG$3,LISTS!$M$2:$N$21,2,FALSE)*IF(U557="YES",1,0)))*VLOOKUP($H557,LISTS!$G$2:$H$10,2,FALSE)</f>
        <v>0</v>
      </c>
      <c r="AH557" s="13">
        <f>(IF($K557="No",0,VLOOKUP(AH$3,LISTS!$M$2:$N$21,2,FALSE)*IF(V557="YES",1,0)))*VLOOKUP($H557,LISTS!$G$2:$H$10,2,FALSE)</f>
        <v>0</v>
      </c>
      <c r="AI557" s="29">
        <f t="shared" si="95"/>
        <v>0</v>
      </c>
    </row>
    <row r="558" spans="1:35" x14ac:dyDescent="0.25">
      <c r="A558" s="3">
        <f t="shared" si="93"/>
        <v>2023</v>
      </c>
      <c r="B558" s="11">
        <f t="shared" si="94"/>
        <v>20</v>
      </c>
      <c r="C558" s="11" t="str">
        <f>VLOOKUP($B558,'FIXTURES INPUT'!$A$4:$H$41,2,FALSE)</f>
        <v>WK20</v>
      </c>
      <c r="D558" s="13" t="str">
        <f>VLOOKUP($B558,'FIXTURES INPUT'!$A$4:$H$41,3,FALSE)</f>
        <v>Sat</v>
      </c>
      <c r="E558" s="14">
        <f>VLOOKUP($B558,'FIXTURES INPUT'!$A$4:$H$41,4,FALSE)</f>
        <v>45157</v>
      </c>
      <c r="F558" s="4" t="str">
        <f>VLOOKUP($B558,'FIXTURES INPUT'!$A$4:$H$41,6,FALSE)</f>
        <v>Bures</v>
      </c>
      <c r="G558" s="13" t="str">
        <f>VLOOKUP($B558,'FIXTURES INPUT'!$A$4:$H$41,7,FALSE)</f>
        <v>Home</v>
      </c>
      <c r="H558" s="13" t="str">
        <f>VLOOKUP($B558,'FIXTURES INPUT'!$A$4:$H$41,8,FALSE)</f>
        <v>Standard</v>
      </c>
      <c r="I558" s="13">
        <v>4</v>
      </c>
      <c r="J558" s="4" t="str">
        <f>VLOOKUP($I558,LISTS!$A$2:$B$39,2,FALSE)</f>
        <v>Wellsy</v>
      </c>
      <c r="K558" s="32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X558" s="13">
        <f>(IF($K558="No",0,VLOOKUP(X$3,LISTS!$M$2:$N$21,2,FALSE)*L558))*VLOOKUP($H558,LISTS!$G$2:$H$10,2,FALSE)</f>
        <v>0</v>
      </c>
      <c r="Y558" s="13">
        <f>(IF($K558="No",0,VLOOKUP(Y$3,LISTS!$M$2:$N$21,2,FALSE)*M558))*VLOOKUP($H558,LISTS!$G$2:$H$10,2,FALSE)</f>
        <v>0</v>
      </c>
      <c r="Z558" s="13">
        <f>(IF($K558="No",0,VLOOKUP(Z$3,LISTS!$M$2:$N$21,2,FALSE)*N558))*VLOOKUP($H558,LISTS!$G$2:$H$10,2,FALSE)</f>
        <v>0</v>
      </c>
      <c r="AA558" s="13">
        <f>(IF($K558="No",0,VLOOKUP(AA$3,LISTS!$M$2:$N$21,2,FALSE)*O558))*VLOOKUP($H558,LISTS!$G$2:$H$10,2,FALSE)</f>
        <v>0</v>
      </c>
      <c r="AB558" s="13">
        <f>(IF($K558="No",0,VLOOKUP(AB$3,LISTS!$M$2:$N$21,2,FALSE)*P558))*VLOOKUP($H558,LISTS!$G$2:$H$10,2,FALSE)</f>
        <v>0</v>
      </c>
      <c r="AC558" s="13">
        <f>(IF($K558="No",0,VLOOKUP(AC$3,LISTS!$M$2:$N$21,2,FALSE)*IF(Q558="YES",1,0)))*VLOOKUP($H558,LISTS!$G$2:$H$10,2,FALSE)</f>
        <v>0</v>
      </c>
      <c r="AD558" s="13">
        <f>(IF($K558="No",0,VLOOKUP(AD$3,LISTS!$M$2:$N$21,2,FALSE)*IF(R558="YES",1,0)))*VLOOKUP($H558,LISTS!$G$2:$H$10,2,FALSE)</f>
        <v>0</v>
      </c>
      <c r="AE558" s="13">
        <f>(IF($K558="No",0,VLOOKUP(AE$3,LISTS!$M$2:$N$21,2,FALSE)*IF(S558="YES",1,0)))*VLOOKUP($H558,LISTS!$G$2:$H$10,2,FALSE)</f>
        <v>0</v>
      </c>
      <c r="AF558" s="13">
        <f>(IF($K558="No",0,VLOOKUP(AF$3,LISTS!$M$2:$N$21,2,FALSE)*IF(T558="YES",1,0)))*VLOOKUP($H558,LISTS!$G$2:$H$10,2,FALSE)</f>
        <v>0</v>
      </c>
      <c r="AG558" s="13">
        <f>(IF($K558="No",0,VLOOKUP(AG$3,LISTS!$M$2:$N$21,2,FALSE)*IF(U558="YES",1,0)))*VLOOKUP($H558,LISTS!$G$2:$H$10,2,FALSE)</f>
        <v>0</v>
      </c>
      <c r="AH558" s="13">
        <f>(IF($K558="No",0,VLOOKUP(AH$3,LISTS!$M$2:$N$21,2,FALSE)*IF(V558="YES",1,0)))*VLOOKUP($H558,LISTS!$G$2:$H$10,2,FALSE)</f>
        <v>0</v>
      </c>
      <c r="AI558" s="29">
        <f t="shared" si="95"/>
        <v>0</v>
      </c>
    </row>
    <row r="559" spans="1:35" x14ac:dyDescent="0.25">
      <c r="A559" s="3">
        <f t="shared" si="93"/>
        <v>2023</v>
      </c>
      <c r="B559" s="11">
        <f t="shared" si="94"/>
        <v>20</v>
      </c>
      <c r="C559" s="11" t="str">
        <f>VLOOKUP($B559,'FIXTURES INPUT'!$A$4:$H$41,2,FALSE)</f>
        <v>WK20</v>
      </c>
      <c r="D559" s="13" t="str">
        <f>VLOOKUP($B559,'FIXTURES INPUT'!$A$4:$H$41,3,FALSE)</f>
        <v>Sat</v>
      </c>
      <c r="E559" s="14">
        <f>VLOOKUP($B559,'FIXTURES INPUT'!$A$4:$H$41,4,FALSE)</f>
        <v>45157</v>
      </c>
      <c r="F559" s="4" t="str">
        <f>VLOOKUP($B559,'FIXTURES INPUT'!$A$4:$H$41,6,FALSE)</f>
        <v>Bures</v>
      </c>
      <c r="G559" s="13" t="str">
        <f>VLOOKUP($B559,'FIXTURES INPUT'!$A$4:$H$41,7,FALSE)</f>
        <v>Home</v>
      </c>
      <c r="H559" s="13" t="str">
        <f>VLOOKUP($B559,'FIXTURES INPUT'!$A$4:$H$41,8,FALSE)</f>
        <v>Standard</v>
      </c>
      <c r="I559" s="13">
        <v>5</v>
      </c>
      <c r="J559" s="4" t="str">
        <f>VLOOKUP($I559,LISTS!$A$2:$B$39,2,FALSE)</f>
        <v>Cal</v>
      </c>
      <c r="K559" s="32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X559" s="13">
        <f>(IF($K559="No",0,VLOOKUP(X$3,LISTS!$M$2:$N$21,2,FALSE)*L559))*VLOOKUP($H559,LISTS!$G$2:$H$10,2,FALSE)</f>
        <v>0</v>
      </c>
      <c r="Y559" s="13">
        <f>(IF($K559="No",0,VLOOKUP(Y$3,LISTS!$M$2:$N$21,2,FALSE)*M559))*VLOOKUP($H559,LISTS!$G$2:$H$10,2,FALSE)</f>
        <v>0</v>
      </c>
      <c r="Z559" s="13">
        <f>(IF($K559="No",0,VLOOKUP(Z$3,LISTS!$M$2:$N$21,2,FALSE)*N559))*VLOOKUP($H559,LISTS!$G$2:$H$10,2,FALSE)</f>
        <v>0</v>
      </c>
      <c r="AA559" s="13">
        <f>(IF($K559="No",0,VLOOKUP(AA$3,LISTS!$M$2:$N$21,2,FALSE)*O559))*VLOOKUP($H559,LISTS!$G$2:$H$10,2,FALSE)</f>
        <v>0</v>
      </c>
      <c r="AB559" s="13">
        <f>(IF($K559="No",0,VLOOKUP(AB$3,LISTS!$M$2:$N$21,2,FALSE)*P559))*VLOOKUP($H559,LISTS!$G$2:$H$10,2,FALSE)</f>
        <v>0</v>
      </c>
      <c r="AC559" s="13">
        <f>(IF($K559="No",0,VLOOKUP(AC$3,LISTS!$M$2:$N$21,2,FALSE)*IF(Q559="YES",1,0)))*VLOOKUP($H559,LISTS!$G$2:$H$10,2,FALSE)</f>
        <v>0</v>
      </c>
      <c r="AD559" s="13">
        <f>(IF($K559="No",0,VLOOKUP(AD$3,LISTS!$M$2:$N$21,2,FALSE)*IF(R559="YES",1,0)))*VLOOKUP($H559,LISTS!$G$2:$H$10,2,FALSE)</f>
        <v>0</v>
      </c>
      <c r="AE559" s="13">
        <f>(IF($K559="No",0,VLOOKUP(AE$3,LISTS!$M$2:$N$21,2,FALSE)*IF(S559="YES",1,0)))*VLOOKUP($H559,LISTS!$G$2:$H$10,2,FALSE)</f>
        <v>0</v>
      </c>
      <c r="AF559" s="13">
        <f>(IF($K559="No",0,VLOOKUP(AF$3,LISTS!$M$2:$N$21,2,FALSE)*IF(T559="YES",1,0)))*VLOOKUP($H559,LISTS!$G$2:$H$10,2,FALSE)</f>
        <v>0</v>
      </c>
      <c r="AG559" s="13">
        <f>(IF($K559="No",0,VLOOKUP(AG$3,LISTS!$M$2:$N$21,2,FALSE)*IF(U559="YES",1,0)))*VLOOKUP($H559,LISTS!$G$2:$H$10,2,FALSE)</f>
        <v>0</v>
      </c>
      <c r="AH559" s="13">
        <f>(IF($K559="No",0,VLOOKUP(AH$3,LISTS!$M$2:$N$21,2,FALSE)*IF(V559="YES",1,0)))*VLOOKUP($H559,LISTS!$G$2:$H$10,2,FALSE)</f>
        <v>0</v>
      </c>
      <c r="AI559" s="29">
        <f t="shared" si="95"/>
        <v>0</v>
      </c>
    </row>
    <row r="560" spans="1:35" x14ac:dyDescent="0.25">
      <c r="A560" s="3">
        <f t="shared" si="93"/>
        <v>2023</v>
      </c>
      <c r="B560" s="11">
        <f t="shared" si="94"/>
        <v>20</v>
      </c>
      <c r="C560" s="11" t="str">
        <f>VLOOKUP($B560,'FIXTURES INPUT'!$A$4:$H$41,2,FALSE)</f>
        <v>WK20</v>
      </c>
      <c r="D560" s="13" t="str">
        <f>VLOOKUP($B560,'FIXTURES INPUT'!$A$4:$H$41,3,FALSE)</f>
        <v>Sat</v>
      </c>
      <c r="E560" s="14">
        <f>VLOOKUP($B560,'FIXTURES INPUT'!$A$4:$H$41,4,FALSE)</f>
        <v>45157</v>
      </c>
      <c r="F560" s="4" t="str">
        <f>VLOOKUP($B560,'FIXTURES INPUT'!$A$4:$H$41,6,FALSE)</f>
        <v>Bures</v>
      </c>
      <c r="G560" s="13" t="str">
        <f>VLOOKUP($B560,'FIXTURES INPUT'!$A$4:$H$41,7,FALSE)</f>
        <v>Home</v>
      </c>
      <c r="H560" s="13" t="str">
        <f>VLOOKUP($B560,'FIXTURES INPUT'!$A$4:$H$41,8,FALSE)</f>
        <v>Standard</v>
      </c>
      <c r="I560" s="13">
        <v>6</v>
      </c>
      <c r="J560" s="4" t="str">
        <f>VLOOKUP($I560,LISTS!$A$2:$B$39,2,FALSE)</f>
        <v>Weavers</v>
      </c>
      <c r="K560" s="32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X560" s="13">
        <f>(IF($K560="No",0,VLOOKUP(X$3,LISTS!$M$2:$N$21,2,FALSE)*L560))*VLOOKUP($H560,LISTS!$G$2:$H$10,2,FALSE)</f>
        <v>0</v>
      </c>
      <c r="Y560" s="13">
        <f>(IF($K560="No",0,VLOOKUP(Y$3,LISTS!$M$2:$N$21,2,FALSE)*M560))*VLOOKUP($H560,LISTS!$G$2:$H$10,2,FALSE)</f>
        <v>0</v>
      </c>
      <c r="Z560" s="13">
        <f>(IF($K560="No",0,VLOOKUP(Z$3,LISTS!$M$2:$N$21,2,FALSE)*N560))*VLOOKUP($H560,LISTS!$G$2:$H$10,2,FALSE)</f>
        <v>0</v>
      </c>
      <c r="AA560" s="13">
        <f>(IF($K560="No",0,VLOOKUP(AA$3,LISTS!$M$2:$N$21,2,FALSE)*O560))*VLOOKUP($H560,LISTS!$G$2:$H$10,2,FALSE)</f>
        <v>0</v>
      </c>
      <c r="AB560" s="13">
        <f>(IF($K560="No",0,VLOOKUP(AB$3,LISTS!$M$2:$N$21,2,FALSE)*P560))*VLOOKUP($H560,LISTS!$G$2:$H$10,2,FALSE)</f>
        <v>0</v>
      </c>
      <c r="AC560" s="13">
        <f>(IF($K560="No",0,VLOOKUP(AC$3,LISTS!$M$2:$N$21,2,FALSE)*IF(Q560="YES",1,0)))*VLOOKUP($H560,LISTS!$G$2:$H$10,2,FALSE)</f>
        <v>0</v>
      </c>
      <c r="AD560" s="13">
        <f>(IF($K560="No",0,VLOOKUP(AD$3,LISTS!$M$2:$N$21,2,FALSE)*IF(R560="YES",1,0)))*VLOOKUP($H560,LISTS!$G$2:$H$10,2,FALSE)</f>
        <v>0</v>
      </c>
      <c r="AE560" s="13">
        <f>(IF($K560="No",0,VLOOKUP(AE$3,LISTS!$M$2:$N$21,2,FALSE)*IF(S560="YES",1,0)))*VLOOKUP($H560,LISTS!$G$2:$H$10,2,FALSE)</f>
        <v>0</v>
      </c>
      <c r="AF560" s="13">
        <f>(IF($K560="No",0,VLOOKUP(AF$3,LISTS!$M$2:$N$21,2,FALSE)*IF(T560="YES",1,0)))*VLOOKUP($H560,LISTS!$G$2:$H$10,2,FALSE)</f>
        <v>0</v>
      </c>
      <c r="AG560" s="13">
        <f>(IF($K560="No",0,VLOOKUP(AG$3,LISTS!$M$2:$N$21,2,FALSE)*IF(U560="YES",1,0)))*VLOOKUP($H560,LISTS!$G$2:$H$10,2,FALSE)</f>
        <v>0</v>
      </c>
      <c r="AH560" s="13">
        <f>(IF($K560="No",0,VLOOKUP(AH$3,LISTS!$M$2:$N$21,2,FALSE)*IF(V560="YES",1,0)))*VLOOKUP($H560,LISTS!$G$2:$H$10,2,FALSE)</f>
        <v>0</v>
      </c>
      <c r="AI560" s="29">
        <f t="shared" si="95"/>
        <v>0</v>
      </c>
    </row>
    <row r="561" spans="1:35" x14ac:dyDescent="0.25">
      <c r="A561" s="3">
        <f t="shared" si="93"/>
        <v>2023</v>
      </c>
      <c r="B561" s="11">
        <f t="shared" si="94"/>
        <v>20</v>
      </c>
      <c r="C561" s="11" t="str">
        <f>VLOOKUP($B561,'FIXTURES INPUT'!$A$4:$H$41,2,FALSE)</f>
        <v>WK20</v>
      </c>
      <c r="D561" s="13" t="str">
        <f>VLOOKUP($B561,'FIXTURES INPUT'!$A$4:$H$41,3,FALSE)</f>
        <v>Sat</v>
      </c>
      <c r="E561" s="14">
        <f>VLOOKUP($B561,'FIXTURES INPUT'!$A$4:$H$41,4,FALSE)</f>
        <v>45157</v>
      </c>
      <c r="F561" s="4" t="str">
        <f>VLOOKUP($B561,'FIXTURES INPUT'!$A$4:$H$41,6,FALSE)</f>
        <v>Bures</v>
      </c>
      <c r="G561" s="13" t="str">
        <f>VLOOKUP($B561,'FIXTURES INPUT'!$A$4:$H$41,7,FALSE)</f>
        <v>Home</v>
      </c>
      <c r="H561" s="13" t="str">
        <f>VLOOKUP($B561,'FIXTURES INPUT'!$A$4:$H$41,8,FALSE)</f>
        <v>Standard</v>
      </c>
      <c r="I561" s="13">
        <v>7</v>
      </c>
      <c r="J561" s="4" t="str">
        <f>VLOOKUP($I561,LISTS!$A$2:$B$39,2,FALSE)</f>
        <v>Superted</v>
      </c>
      <c r="K561" s="32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X561" s="13">
        <f>(IF($K561="No",0,VLOOKUP(X$3,LISTS!$M$2:$N$21,2,FALSE)*L561))*VLOOKUP($H561,LISTS!$G$2:$H$10,2,FALSE)</f>
        <v>0</v>
      </c>
      <c r="Y561" s="13">
        <f>(IF($K561="No",0,VLOOKUP(Y$3,LISTS!$M$2:$N$21,2,FALSE)*M561))*VLOOKUP($H561,LISTS!$G$2:$H$10,2,FALSE)</f>
        <v>0</v>
      </c>
      <c r="Z561" s="13">
        <f>(IF($K561="No",0,VLOOKUP(Z$3,LISTS!$M$2:$N$21,2,FALSE)*N561))*VLOOKUP($H561,LISTS!$G$2:$H$10,2,FALSE)</f>
        <v>0</v>
      </c>
      <c r="AA561" s="13">
        <f>(IF($K561="No",0,VLOOKUP(AA$3,LISTS!$M$2:$N$21,2,FALSE)*O561))*VLOOKUP($H561,LISTS!$G$2:$H$10,2,FALSE)</f>
        <v>0</v>
      </c>
      <c r="AB561" s="13">
        <f>(IF($K561="No",0,VLOOKUP(AB$3,LISTS!$M$2:$N$21,2,FALSE)*P561))*VLOOKUP($H561,LISTS!$G$2:$H$10,2,FALSE)</f>
        <v>0</v>
      </c>
      <c r="AC561" s="13">
        <f>(IF($K561="No",0,VLOOKUP(AC$3,LISTS!$M$2:$N$21,2,FALSE)*IF(Q561="YES",1,0)))*VLOOKUP($H561,LISTS!$G$2:$H$10,2,FALSE)</f>
        <v>0</v>
      </c>
      <c r="AD561" s="13">
        <f>(IF($K561="No",0,VLOOKUP(AD$3,LISTS!$M$2:$N$21,2,FALSE)*IF(R561="YES",1,0)))*VLOOKUP($H561,LISTS!$G$2:$H$10,2,FALSE)</f>
        <v>0</v>
      </c>
      <c r="AE561" s="13">
        <f>(IF($K561="No",0,VLOOKUP(AE$3,LISTS!$M$2:$N$21,2,FALSE)*IF(S561="YES",1,0)))*VLOOKUP($H561,LISTS!$G$2:$H$10,2,FALSE)</f>
        <v>0</v>
      </c>
      <c r="AF561" s="13">
        <f>(IF($K561="No",0,VLOOKUP(AF$3,LISTS!$M$2:$N$21,2,FALSE)*IF(T561="YES",1,0)))*VLOOKUP($H561,LISTS!$G$2:$H$10,2,FALSE)</f>
        <v>0</v>
      </c>
      <c r="AG561" s="13">
        <f>(IF($K561="No",0,VLOOKUP(AG$3,LISTS!$M$2:$N$21,2,FALSE)*IF(U561="YES",1,0)))*VLOOKUP($H561,LISTS!$G$2:$H$10,2,FALSE)</f>
        <v>0</v>
      </c>
      <c r="AH561" s="13">
        <f>(IF($K561="No",0,VLOOKUP(AH$3,LISTS!$M$2:$N$21,2,FALSE)*IF(V561="YES",1,0)))*VLOOKUP($H561,LISTS!$G$2:$H$10,2,FALSE)</f>
        <v>0</v>
      </c>
      <c r="AI561" s="29">
        <f t="shared" si="95"/>
        <v>0</v>
      </c>
    </row>
    <row r="562" spans="1:35" x14ac:dyDescent="0.25">
      <c r="A562" s="3">
        <f t="shared" si="93"/>
        <v>2023</v>
      </c>
      <c r="B562" s="11">
        <f t="shared" si="94"/>
        <v>20</v>
      </c>
      <c r="C562" s="11" t="str">
        <f>VLOOKUP($B562,'FIXTURES INPUT'!$A$4:$H$41,2,FALSE)</f>
        <v>WK20</v>
      </c>
      <c r="D562" s="13" t="str">
        <f>VLOOKUP($B562,'FIXTURES INPUT'!$A$4:$H$41,3,FALSE)</f>
        <v>Sat</v>
      </c>
      <c r="E562" s="14">
        <f>VLOOKUP($B562,'FIXTURES INPUT'!$A$4:$H$41,4,FALSE)</f>
        <v>45157</v>
      </c>
      <c r="F562" s="4" t="str">
        <f>VLOOKUP($B562,'FIXTURES INPUT'!$A$4:$H$41,6,FALSE)</f>
        <v>Bures</v>
      </c>
      <c r="G562" s="13" t="str">
        <f>VLOOKUP($B562,'FIXTURES INPUT'!$A$4:$H$41,7,FALSE)</f>
        <v>Home</v>
      </c>
      <c r="H562" s="13" t="str">
        <f>VLOOKUP($B562,'FIXTURES INPUT'!$A$4:$H$41,8,FALSE)</f>
        <v>Standard</v>
      </c>
      <c r="I562" s="13">
        <f t="shared" ref="I562" si="104">I561+1</f>
        <v>8</v>
      </c>
      <c r="J562" s="4" t="str">
        <f>VLOOKUP($I562,LISTS!$A$2:$B$39,2,FALSE)</f>
        <v>Little</v>
      </c>
      <c r="K562" s="32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X562" s="13">
        <f>(IF($K562="No",0,VLOOKUP(X$3,LISTS!$M$2:$N$21,2,FALSE)*L562))*VLOOKUP($H562,LISTS!$G$2:$H$10,2,FALSE)</f>
        <v>0</v>
      </c>
      <c r="Y562" s="13">
        <f>(IF($K562="No",0,VLOOKUP(Y$3,LISTS!$M$2:$N$21,2,FALSE)*M562))*VLOOKUP($H562,LISTS!$G$2:$H$10,2,FALSE)</f>
        <v>0</v>
      </c>
      <c r="Z562" s="13">
        <f>(IF($K562="No",0,VLOOKUP(Z$3,LISTS!$M$2:$N$21,2,FALSE)*N562))*VLOOKUP($H562,LISTS!$G$2:$H$10,2,FALSE)</f>
        <v>0</v>
      </c>
      <c r="AA562" s="13">
        <f>(IF($K562="No",0,VLOOKUP(AA$3,LISTS!$M$2:$N$21,2,FALSE)*O562))*VLOOKUP($H562,LISTS!$G$2:$H$10,2,FALSE)</f>
        <v>0</v>
      </c>
      <c r="AB562" s="13">
        <f>(IF($K562="No",0,VLOOKUP(AB$3,LISTS!$M$2:$N$21,2,FALSE)*P562))*VLOOKUP($H562,LISTS!$G$2:$H$10,2,FALSE)</f>
        <v>0</v>
      </c>
      <c r="AC562" s="13">
        <f>(IF($K562="No",0,VLOOKUP(AC$3,LISTS!$M$2:$N$21,2,FALSE)*IF(Q562="YES",1,0)))*VLOOKUP($H562,LISTS!$G$2:$H$10,2,FALSE)</f>
        <v>0</v>
      </c>
      <c r="AD562" s="13">
        <f>(IF($K562="No",0,VLOOKUP(AD$3,LISTS!$M$2:$N$21,2,FALSE)*IF(R562="YES",1,0)))*VLOOKUP($H562,LISTS!$G$2:$H$10,2,FALSE)</f>
        <v>0</v>
      </c>
      <c r="AE562" s="13">
        <f>(IF($K562="No",0,VLOOKUP(AE$3,LISTS!$M$2:$N$21,2,FALSE)*IF(S562="YES",1,0)))*VLOOKUP($H562,LISTS!$G$2:$H$10,2,FALSE)</f>
        <v>0</v>
      </c>
      <c r="AF562" s="13">
        <f>(IF($K562="No",0,VLOOKUP(AF$3,LISTS!$M$2:$N$21,2,FALSE)*IF(T562="YES",1,0)))*VLOOKUP($H562,LISTS!$G$2:$H$10,2,FALSE)</f>
        <v>0</v>
      </c>
      <c r="AG562" s="13">
        <f>(IF($K562="No",0,VLOOKUP(AG$3,LISTS!$M$2:$N$21,2,FALSE)*IF(U562="YES",1,0)))*VLOOKUP($H562,LISTS!$G$2:$H$10,2,FALSE)</f>
        <v>0</v>
      </c>
      <c r="AH562" s="13">
        <f>(IF($K562="No",0,VLOOKUP(AH$3,LISTS!$M$2:$N$21,2,FALSE)*IF(V562="YES",1,0)))*VLOOKUP($H562,LISTS!$G$2:$H$10,2,FALSE)</f>
        <v>0</v>
      </c>
      <c r="AI562" s="29">
        <f t="shared" si="95"/>
        <v>0</v>
      </c>
    </row>
    <row r="563" spans="1:35" x14ac:dyDescent="0.25">
      <c r="A563" s="3">
        <f t="shared" si="93"/>
        <v>2023</v>
      </c>
      <c r="B563" s="11">
        <f t="shared" si="94"/>
        <v>20</v>
      </c>
      <c r="C563" s="11" t="str">
        <f>VLOOKUP($B563,'FIXTURES INPUT'!$A$4:$H$41,2,FALSE)</f>
        <v>WK20</v>
      </c>
      <c r="D563" s="13" t="str">
        <f>VLOOKUP($B563,'FIXTURES INPUT'!$A$4:$H$41,3,FALSE)</f>
        <v>Sat</v>
      </c>
      <c r="E563" s="14">
        <f>VLOOKUP($B563,'FIXTURES INPUT'!$A$4:$H$41,4,FALSE)</f>
        <v>45157</v>
      </c>
      <c r="F563" s="4" t="str">
        <f>VLOOKUP($B563,'FIXTURES INPUT'!$A$4:$H$41,6,FALSE)</f>
        <v>Bures</v>
      </c>
      <c r="G563" s="13" t="str">
        <f>VLOOKUP($B563,'FIXTURES INPUT'!$A$4:$H$41,7,FALSE)</f>
        <v>Home</v>
      </c>
      <c r="H563" s="13" t="str">
        <f>VLOOKUP($B563,'FIXTURES INPUT'!$A$4:$H$41,8,FALSE)</f>
        <v>Standard</v>
      </c>
      <c r="I563" s="13">
        <f t="shared" si="96"/>
        <v>9</v>
      </c>
      <c r="J563" s="4" t="str">
        <f>VLOOKUP($I563,LISTS!$A$2:$B$39,2,FALSE)</f>
        <v>Dan Common</v>
      </c>
      <c r="K563" s="32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X563" s="13">
        <f>(IF($K563="No",0,VLOOKUP(X$3,LISTS!$M$2:$N$21,2,FALSE)*L563))*VLOOKUP($H563,LISTS!$G$2:$H$10,2,FALSE)</f>
        <v>0</v>
      </c>
      <c r="Y563" s="13">
        <f>(IF($K563="No",0,VLOOKUP(Y$3,LISTS!$M$2:$N$21,2,FALSE)*M563))*VLOOKUP($H563,LISTS!$G$2:$H$10,2,FALSE)</f>
        <v>0</v>
      </c>
      <c r="Z563" s="13">
        <f>(IF($K563="No",0,VLOOKUP(Z$3,LISTS!$M$2:$N$21,2,FALSE)*N563))*VLOOKUP($H563,LISTS!$G$2:$H$10,2,FALSE)</f>
        <v>0</v>
      </c>
      <c r="AA563" s="13">
        <f>(IF($K563="No",0,VLOOKUP(AA$3,LISTS!$M$2:$N$21,2,FALSE)*O563))*VLOOKUP($H563,LISTS!$G$2:$H$10,2,FALSE)</f>
        <v>0</v>
      </c>
      <c r="AB563" s="13">
        <f>(IF($K563="No",0,VLOOKUP(AB$3,LISTS!$M$2:$N$21,2,FALSE)*P563))*VLOOKUP($H563,LISTS!$G$2:$H$10,2,FALSE)</f>
        <v>0</v>
      </c>
      <c r="AC563" s="13">
        <f>(IF($K563="No",0,VLOOKUP(AC$3,LISTS!$M$2:$N$21,2,FALSE)*IF(Q563="YES",1,0)))*VLOOKUP($H563,LISTS!$G$2:$H$10,2,FALSE)</f>
        <v>0</v>
      </c>
      <c r="AD563" s="13">
        <f>(IF($K563="No",0,VLOOKUP(AD$3,LISTS!$M$2:$N$21,2,FALSE)*IF(R563="YES",1,0)))*VLOOKUP($H563,LISTS!$G$2:$H$10,2,FALSE)</f>
        <v>0</v>
      </c>
      <c r="AE563" s="13">
        <f>(IF($K563="No",0,VLOOKUP(AE$3,LISTS!$M$2:$N$21,2,FALSE)*IF(S563="YES",1,0)))*VLOOKUP($H563,LISTS!$G$2:$H$10,2,FALSE)</f>
        <v>0</v>
      </c>
      <c r="AF563" s="13">
        <f>(IF($K563="No",0,VLOOKUP(AF$3,LISTS!$M$2:$N$21,2,FALSE)*IF(T563="YES",1,0)))*VLOOKUP($H563,LISTS!$G$2:$H$10,2,FALSE)</f>
        <v>0</v>
      </c>
      <c r="AG563" s="13">
        <f>(IF($K563="No",0,VLOOKUP(AG$3,LISTS!$M$2:$N$21,2,FALSE)*IF(U563="YES",1,0)))*VLOOKUP($H563,LISTS!$G$2:$H$10,2,FALSE)</f>
        <v>0</v>
      </c>
      <c r="AH563" s="13">
        <f>(IF($K563="No",0,VLOOKUP(AH$3,LISTS!$M$2:$N$21,2,FALSE)*IF(V563="YES",1,0)))*VLOOKUP($H563,LISTS!$G$2:$H$10,2,FALSE)</f>
        <v>0</v>
      </c>
      <c r="AI563" s="29">
        <f t="shared" si="95"/>
        <v>0</v>
      </c>
    </row>
    <row r="564" spans="1:35" x14ac:dyDescent="0.25">
      <c r="A564" s="3">
        <f t="shared" si="93"/>
        <v>2023</v>
      </c>
      <c r="B564" s="11">
        <f t="shared" si="94"/>
        <v>20</v>
      </c>
      <c r="C564" s="11" t="str">
        <f>VLOOKUP($B564,'FIXTURES INPUT'!$A$4:$H$41,2,FALSE)</f>
        <v>WK20</v>
      </c>
      <c r="D564" s="13" t="str">
        <f>VLOOKUP($B564,'FIXTURES INPUT'!$A$4:$H$41,3,FALSE)</f>
        <v>Sat</v>
      </c>
      <c r="E564" s="14">
        <f>VLOOKUP($B564,'FIXTURES INPUT'!$A$4:$H$41,4,FALSE)</f>
        <v>45157</v>
      </c>
      <c r="F564" s="4" t="str">
        <f>VLOOKUP($B564,'FIXTURES INPUT'!$A$4:$H$41,6,FALSE)</f>
        <v>Bures</v>
      </c>
      <c r="G564" s="13" t="str">
        <f>VLOOKUP($B564,'FIXTURES INPUT'!$A$4:$H$41,7,FALSE)</f>
        <v>Home</v>
      </c>
      <c r="H564" s="13" t="str">
        <f>VLOOKUP($B564,'FIXTURES INPUT'!$A$4:$H$41,8,FALSE)</f>
        <v>Standard</v>
      </c>
      <c r="I564" s="13">
        <f t="shared" si="96"/>
        <v>10</v>
      </c>
      <c r="J564" s="4" t="str">
        <f>VLOOKUP($I564,LISTS!$A$2:$B$39,2,FALSE)</f>
        <v>Chown</v>
      </c>
      <c r="K564" s="32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X564" s="13">
        <f>(IF($K564="No",0,VLOOKUP(X$3,LISTS!$M$2:$N$21,2,FALSE)*L564))*VLOOKUP($H564,LISTS!$G$2:$H$10,2,FALSE)</f>
        <v>0</v>
      </c>
      <c r="Y564" s="13">
        <f>(IF($K564="No",0,VLOOKUP(Y$3,LISTS!$M$2:$N$21,2,FALSE)*M564))*VLOOKUP($H564,LISTS!$G$2:$H$10,2,FALSE)</f>
        <v>0</v>
      </c>
      <c r="Z564" s="13">
        <f>(IF($K564="No",0,VLOOKUP(Z$3,LISTS!$M$2:$N$21,2,FALSE)*N564))*VLOOKUP($H564,LISTS!$G$2:$H$10,2,FALSE)</f>
        <v>0</v>
      </c>
      <c r="AA564" s="13">
        <f>(IF($K564="No",0,VLOOKUP(AA$3,LISTS!$M$2:$N$21,2,FALSE)*O564))*VLOOKUP($H564,LISTS!$G$2:$H$10,2,FALSE)</f>
        <v>0</v>
      </c>
      <c r="AB564" s="13">
        <f>(IF($K564="No",0,VLOOKUP(AB$3,LISTS!$M$2:$N$21,2,FALSE)*P564))*VLOOKUP($H564,LISTS!$G$2:$H$10,2,FALSE)</f>
        <v>0</v>
      </c>
      <c r="AC564" s="13">
        <f>(IF($K564="No",0,VLOOKUP(AC$3,LISTS!$M$2:$N$21,2,FALSE)*IF(Q564="YES",1,0)))*VLOOKUP($H564,LISTS!$G$2:$H$10,2,FALSE)</f>
        <v>0</v>
      </c>
      <c r="AD564" s="13">
        <f>(IF($K564="No",0,VLOOKUP(AD$3,LISTS!$M$2:$N$21,2,FALSE)*IF(R564="YES",1,0)))*VLOOKUP($H564,LISTS!$G$2:$H$10,2,FALSE)</f>
        <v>0</v>
      </c>
      <c r="AE564" s="13">
        <f>(IF($K564="No",0,VLOOKUP(AE$3,LISTS!$M$2:$N$21,2,FALSE)*IF(S564="YES",1,0)))*VLOOKUP($H564,LISTS!$G$2:$H$10,2,FALSE)</f>
        <v>0</v>
      </c>
      <c r="AF564" s="13">
        <f>(IF($K564="No",0,VLOOKUP(AF$3,LISTS!$M$2:$N$21,2,FALSE)*IF(T564="YES",1,0)))*VLOOKUP($H564,LISTS!$G$2:$H$10,2,FALSE)</f>
        <v>0</v>
      </c>
      <c r="AG564" s="13">
        <f>(IF($K564="No",0,VLOOKUP(AG$3,LISTS!$M$2:$N$21,2,FALSE)*IF(U564="YES",1,0)))*VLOOKUP($H564,LISTS!$G$2:$H$10,2,FALSE)</f>
        <v>0</v>
      </c>
      <c r="AH564" s="13">
        <f>(IF($K564="No",0,VLOOKUP(AH$3,LISTS!$M$2:$N$21,2,FALSE)*IF(V564="YES",1,0)))*VLOOKUP($H564,LISTS!$G$2:$H$10,2,FALSE)</f>
        <v>0</v>
      </c>
      <c r="AI564" s="29">
        <f t="shared" si="95"/>
        <v>0</v>
      </c>
    </row>
    <row r="565" spans="1:35" x14ac:dyDescent="0.25">
      <c r="A565" s="3">
        <f t="shared" si="93"/>
        <v>2023</v>
      </c>
      <c r="B565" s="11">
        <f t="shared" si="94"/>
        <v>20</v>
      </c>
      <c r="C565" s="11" t="str">
        <f>VLOOKUP($B565,'FIXTURES INPUT'!$A$4:$H$41,2,FALSE)</f>
        <v>WK20</v>
      </c>
      <c r="D565" s="13" t="str">
        <f>VLOOKUP($B565,'FIXTURES INPUT'!$A$4:$H$41,3,FALSE)</f>
        <v>Sat</v>
      </c>
      <c r="E565" s="14">
        <f>VLOOKUP($B565,'FIXTURES INPUT'!$A$4:$H$41,4,FALSE)</f>
        <v>45157</v>
      </c>
      <c r="F565" s="4" t="str">
        <f>VLOOKUP($B565,'FIXTURES INPUT'!$A$4:$H$41,6,FALSE)</f>
        <v>Bures</v>
      </c>
      <c r="G565" s="13" t="str">
        <f>VLOOKUP($B565,'FIXTURES INPUT'!$A$4:$H$41,7,FALSE)</f>
        <v>Home</v>
      </c>
      <c r="H565" s="13" t="str">
        <f>VLOOKUP($B565,'FIXTURES INPUT'!$A$4:$H$41,8,FALSE)</f>
        <v>Standard</v>
      </c>
      <c r="I565" s="13">
        <f t="shared" si="96"/>
        <v>11</v>
      </c>
      <c r="J565" s="4" t="str">
        <f>VLOOKUP($I565,LISTS!$A$2:$B$39,2,FALSE)</f>
        <v>Minndo</v>
      </c>
      <c r="K565" s="32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X565" s="13">
        <f>(IF($K565="No",0,VLOOKUP(X$3,LISTS!$M$2:$N$21,2,FALSE)*L565))*VLOOKUP($H565,LISTS!$G$2:$H$10,2,FALSE)</f>
        <v>0</v>
      </c>
      <c r="Y565" s="13">
        <f>(IF($K565="No",0,VLOOKUP(Y$3,LISTS!$M$2:$N$21,2,FALSE)*M565))*VLOOKUP($H565,LISTS!$G$2:$H$10,2,FALSE)</f>
        <v>0</v>
      </c>
      <c r="Z565" s="13">
        <f>(IF($K565="No",0,VLOOKUP(Z$3,LISTS!$M$2:$N$21,2,FALSE)*N565))*VLOOKUP($H565,LISTS!$G$2:$H$10,2,FALSE)</f>
        <v>0</v>
      </c>
      <c r="AA565" s="13">
        <f>(IF($K565="No",0,VLOOKUP(AA$3,LISTS!$M$2:$N$21,2,FALSE)*O565))*VLOOKUP($H565,LISTS!$G$2:$H$10,2,FALSE)</f>
        <v>0</v>
      </c>
      <c r="AB565" s="13">
        <f>(IF($K565="No",0,VLOOKUP(AB$3,LISTS!$M$2:$N$21,2,FALSE)*P565))*VLOOKUP($H565,LISTS!$G$2:$H$10,2,FALSE)</f>
        <v>0</v>
      </c>
      <c r="AC565" s="13">
        <f>(IF($K565="No",0,VLOOKUP(AC$3,LISTS!$M$2:$N$21,2,FALSE)*IF(Q565="YES",1,0)))*VLOOKUP($H565,LISTS!$G$2:$H$10,2,FALSE)</f>
        <v>0</v>
      </c>
      <c r="AD565" s="13">
        <f>(IF($K565="No",0,VLOOKUP(AD$3,LISTS!$M$2:$N$21,2,FALSE)*IF(R565="YES",1,0)))*VLOOKUP($H565,LISTS!$G$2:$H$10,2,FALSE)</f>
        <v>0</v>
      </c>
      <c r="AE565" s="13">
        <f>(IF($K565="No",0,VLOOKUP(AE$3,LISTS!$M$2:$N$21,2,FALSE)*IF(S565="YES",1,0)))*VLOOKUP($H565,LISTS!$G$2:$H$10,2,FALSE)</f>
        <v>0</v>
      </c>
      <c r="AF565" s="13">
        <f>(IF($K565="No",0,VLOOKUP(AF$3,LISTS!$M$2:$N$21,2,FALSE)*IF(T565="YES",1,0)))*VLOOKUP($H565,LISTS!$G$2:$H$10,2,FALSE)</f>
        <v>0</v>
      </c>
      <c r="AG565" s="13">
        <f>(IF($K565="No",0,VLOOKUP(AG$3,LISTS!$M$2:$N$21,2,FALSE)*IF(U565="YES",1,0)))*VLOOKUP($H565,LISTS!$G$2:$H$10,2,FALSE)</f>
        <v>0</v>
      </c>
      <c r="AH565" s="13">
        <f>(IF($K565="No",0,VLOOKUP(AH$3,LISTS!$M$2:$N$21,2,FALSE)*IF(V565="YES",1,0)))*VLOOKUP($H565,LISTS!$G$2:$H$10,2,FALSE)</f>
        <v>0</v>
      </c>
      <c r="AI565" s="29">
        <f t="shared" si="95"/>
        <v>0</v>
      </c>
    </row>
    <row r="566" spans="1:35" x14ac:dyDescent="0.25">
      <c r="A566" s="3">
        <f t="shared" si="93"/>
        <v>2023</v>
      </c>
      <c r="B566" s="11">
        <f t="shared" si="94"/>
        <v>20</v>
      </c>
      <c r="C566" s="11" t="str">
        <f>VLOOKUP($B566,'FIXTURES INPUT'!$A$4:$H$41,2,FALSE)</f>
        <v>WK20</v>
      </c>
      <c r="D566" s="13" t="str">
        <f>VLOOKUP($B566,'FIXTURES INPUT'!$A$4:$H$41,3,FALSE)</f>
        <v>Sat</v>
      </c>
      <c r="E566" s="14">
        <f>VLOOKUP($B566,'FIXTURES INPUT'!$A$4:$H$41,4,FALSE)</f>
        <v>45157</v>
      </c>
      <c r="F566" s="4" t="str">
        <f>VLOOKUP($B566,'FIXTURES INPUT'!$A$4:$H$41,6,FALSE)</f>
        <v>Bures</v>
      </c>
      <c r="G566" s="13" t="str">
        <f>VLOOKUP($B566,'FIXTURES INPUT'!$A$4:$H$41,7,FALSE)</f>
        <v>Home</v>
      </c>
      <c r="H566" s="13" t="str">
        <f>VLOOKUP($B566,'FIXTURES INPUT'!$A$4:$H$41,8,FALSE)</f>
        <v>Standard</v>
      </c>
      <c r="I566" s="13">
        <f t="shared" si="96"/>
        <v>12</v>
      </c>
      <c r="J566" s="4" t="str">
        <f>VLOOKUP($I566,LISTS!$A$2:$B$39,2,FALSE)</f>
        <v>Bevan Gordon</v>
      </c>
      <c r="K566" s="32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X566" s="13">
        <f>(IF($K566="No",0,VLOOKUP(X$3,LISTS!$M$2:$N$21,2,FALSE)*L566))*VLOOKUP($H566,LISTS!$G$2:$H$10,2,FALSE)</f>
        <v>0</v>
      </c>
      <c r="Y566" s="13">
        <f>(IF($K566="No",0,VLOOKUP(Y$3,LISTS!$M$2:$N$21,2,FALSE)*M566))*VLOOKUP($H566,LISTS!$G$2:$H$10,2,FALSE)</f>
        <v>0</v>
      </c>
      <c r="Z566" s="13">
        <f>(IF($K566="No",0,VLOOKUP(Z$3,LISTS!$M$2:$N$21,2,FALSE)*N566))*VLOOKUP($H566,LISTS!$G$2:$H$10,2,FALSE)</f>
        <v>0</v>
      </c>
      <c r="AA566" s="13">
        <f>(IF($K566="No",0,VLOOKUP(AA$3,LISTS!$M$2:$N$21,2,FALSE)*O566))*VLOOKUP($H566,LISTS!$G$2:$H$10,2,FALSE)</f>
        <v>0</v>
      </c>
      <c r="AB566" s="13">
        <f>(IF($K566="No",0,VLOOKUP(AB$3,LISTS!$M$2:$N$21,2,FALSE)*P566))*VLOOKUP($H566,LISTS!$G$2:$H$10,2,FALSE)</f>
        <v>0</v>
      </c>
      <c r="AC566" s="13">
        <f>(IF($K566="No",0,VLOOKUP(AC$3,LISTS!$M$2:$N$21,2,FALSE)*IF(Q566="YES",1,0)))*VLOOKUP($H566,LISTS!$G$2:$H$10,2,FALSE)</f>
        <v>0</v>
      </c>
      <c r="AD566" s="13">
        <f>(IF($K566="No",0,VLOOKUP(AD$3,LISTS!$M$2:$N$21,2,FALSE)*IF(R566="YES",1,0)))*VLOOKUP($H566,LISTS!$G$2:$H$10,2,FALSE)</f>
        <v>0</v>
      </c>
      <c r="AE566" s="13">
        <f>(IF($K566="No",0,VLOOKUP(AE$3,LISTS!$M$2:$N$21,2,FALSE)*IF(S566="YES",1,0)))*VLOOKUP($H566,LISTS!$G$2:$H$10,2,FALSE)</f>
        <v>0</v>
      </c>
      <c r="AF566" s="13">
        <f>(IF($K566="No",0,VLOOKUP(AF$3,LISTS!$M$2:$N$21,2,FALSE)*IF(T566="YES",1,0)))*VLOOKUP($H566,LISTS!$G$2:$H$10,2,FALSE)</f>
        <v>0</v>
      </c>
      <c r="AG566" s="13">
        <f>(IF($K566="No",0,VLOOKUP(AG$3,LISTS!$M$2:$N$21,2,FALSE)*IF(U566="YES",1,0)))*VLOOKUP($H566,LISTS!$G$2:$H$10,2,FALSE)</f>
        <v>0</v>
      </c>
      <c r="AH566" s="13">
        <f>(IF($K566="No",0,VLOOKUP(AH$3,LISTS!$M$2:$N$21,2,FALSE)*IF(V566="YES",1,0)))*VLOOKUP($H566,LISTS!$G$2:$H$10,2,FALSE)</f>
        <v>0</v>
      </c>
      <c r="AI566" s="29">
        <f t="shared" si="95"/>
        <v>0</v>
      </c>
    </row>
    <row r="567" spans="1:35" x14ac:dyDescent="0.25">
      <c r="A567" s="3">
        <f t="shared" si="93"/>
        <v>2023</v>
      </c>
      <c r="B567" s="11">
        <f t="shared" si="94"/>
        <v>20</v>
      </c>
      <c r="C567" s="11" t="str">
        <f>VLOOKUP($B567,'FIXTURES INPUT'!$A$4:$H$41,2,FALSE)</f>
        <v>WK20</v>
      </c>
      <c r="D567" s="13" t="str">
        <f>VLOOKUP($B567,'FIXTURES INPUT'!$A$4:$H$41,3,FALSE)</f>
        <v>Sat</v>
      </c>
      <c r="E567" s="14">
        <f>VLOOKUP($B567,'FIXTURES INPUT'!$A$4:$H$41,4,FALSE)</f>
        <v>45157</v>
      </c>
      <c r="F567" s="4" t="str">
        <f>VLOOKUP($B567,'FIXTURES INPUT'!$A$4:$H$41,6,FALSE)</f>
        <v>Bures</v>
      </c>
      <c r="G567" s="13" t="str">
        <f>VLOOKUP($B567,'FIXTURES INPUT'!$A$4:$H$41,7,FALSE)</f>
        <v>Home</v>
      </c>
      <c r="H567" s="13" t="str">
        <f>VLOOKUP($B567,'FIXTURES INPUT'!$A$4:$H$41,8,FALSE)</f>
        <v>Standard</v>
      </c>
      <c r="I567" s="13">
        <f t="shared" si="96"/>
        <v>13</v>
      </c>
      <c r="J567" s="4" t="str">
        <f>VLOOKUP($I567,LISTS!$A$2:$B$39,2,FALSE)</f>
        <v>Harry Armour</v>
      </c>
      <c r="K567" s="32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X567" s="13">
        <f>(IF($K567="No",0,VLOOKUP(X$3,LISTS!$M$2:$N$21,2,FALSE)*L567))*VLOOKUP($H567,LISTS!$G$2:$H$10,2,FALSE)</f>
        <v>0</v>
      </c>
      <c r="Y567" s="13">
        <f>(IF($K567="No",0,VLOOKUP(Y$3,LISTS!$M$2:$N$21,2,FALSE)*M567))*VLOOKUP($H567,LISTS!$G$2:$H$10,2,FALSE)</f>
        <v>0</v>
      </c>
      <c r="Z567" s="13">
        <f>(IF($K567="No",0,VLOOKUP(Z$3,LISTS!$M$2:$N$21,2,FALSE)*N567))*VLOOKUP($H567,LISTS!$G$2:$H$10,2,FALSE)</f>
        <v>0</v>
      </c>
      <c r="AA567" s="13">
        <f>(IF($K567="No",0,VLOOKUP(AA$3,LISTS!$M$2:$N$21,2,FALSE)*O567))*VLOOKUP($H567,LISTS!$G$2:$H$10,2,FALSE)</f>
        <v>0</v>
      </c>
      <c r="AB567" s="13">
        <f>(IF($K567="No",0,VLOOKUP(AB$3,LISTS!$M$2:$N$21,2,FALSE)*P567))*VLOOKUP($H567,LISTS!$G$2:$H$10,2,FALSE)</f>
        <v>0</v>
      </c>
      <c r="AC567" s="13">
        <f>(IF($K567="No",0,VLOOKUP(AC$3,LISTS!$M$2:$N$21,2,FALSE)*IF(Q567="YES",1,0)))*VLOOKUP($H567,LISTS!$G$2:$H$10,2,FALSE)</f>
        <v>0</v>
      </c>
      <c r="AD567" s="13">
        <f>(IF($K567="No",0,VLOOKUP(AD$3,LISTS!$M$2:$N$21,2,FALSE)*IF(R567="YES",1,0)))*VLOOKUP($H567,LISTS!$G$2:$H$10,2,FALSE)</f>
        <v>0</v>
      </c>
      <c r="AE567" s="13">
        <f>(IF($K567="No",0,VLOOKUP(AE$3,LISTS!$M$2:$N$21,2,FALSE)*IF(S567="YES",1,0)))*VLOOKUP($H567,LISTS!$G$2:$H$10,2,FALSE)</f>
        <v>0</v>
      </c>
      <c r="AF567" s="13">
        <f>(IF($K567="No",0,VLOOKUP(AF$3,LISTS!$M$2:$N$21,2,FALSE)*IF(T567="YES",1,0)))*VLOOKUP($H567,LISTS!$G$2:$H$10,2,FALSE)</f>
        <v>0</v>
      </c>
      <c r="AG567" s="13">
        <f>(IF($K567="No",0,VLOOKUP(AG$3,LISTS!$M$2:$N$21,2,FALSE)*IF(U567="YES",1,0)))*VLOOKUP($H567,LISTS!$G$2:$H$10,2,FALSE)</f>
        <v>0</v>
      </c>
      <c r="AH567" s="13">
        <f>(IF($K567="No",0,VLOOKUP(AH$3,LISTS!$M$2:$N$21,2,FALSE)*IF(V567="YES",1,0)))*VLOOKUP($H567,LISTS!$G$2:$H$10,2,FALSE)</f>
        <v>0</v>
      </c>
      <c r="AI567" s="29">
        <f t="shared" si="95"/>
        <v>0</v>
      </c>
    </row>
    <row r="568" spans="1:35" x14ac:dyDescent="0.25">
      <c r="A568" s="3">
        <f t="shared" si="93"/>
        <v>2023</v>
      </c>
      <c r="B568" s="11">
        <f t="shared" si="94"/>
        <v>20</v>
      </c>
      <c r="C568" s="11" t="str">
        <f>VLOOKUP($B568,'FIXTURES INPUT'!$A$4:$H$41,2,FALSE)</f>
        <v>WK20</v>
      </c>
      <c r="D568" s="13" t="str">
        <f>VLOOKUP($B568,'FIXTURES INPUT'!$A$4:$H$41,3,FALSE)</f>
        <v>Sat</v>
      </c>
      <c r="E568" s="14">
        <f>VLOOKUP($B568,'FIXTURES INPUT'!$A$4:$H$41,4,FALSE)</f>
        <v>45157</v>
      </c>
      <c r="F568" s="4" t="str">
        <f>VLOOKUP($B568,'FIXTURES INPUT'!$A$4:$H$41,6,FALSE)</f>
        <v>Bures</v>
      </c>
      <c r="G568" s="13" t="str">
        <f>VLOOKUP($B568,'FIXTURES INPUT'!$A$4:$H$41,7,FALSE)</f>
        <v>Home</v>
      </c>
      <c r="H568" s="13" t="str">
        <f>VLOOKUP($B568,'FIXTURES INPUT'!$A$4:$H$41,8,FALSE)</f>
        <v>Standard</v>
      </c>
      <c r="I568" s="13">
        <f t="shared" si="96"/>
        <v>14</v>
      </c>
      <c r="J568" s="4" t="str">
        <f>VLOOKUP($I568,LISTS!$A$2:$B$39,2,FALSE)</f>
        <v>KP</v>
      </c>
      <c r="K568" s="32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X568" s="13">
        <f>(IF($K568="No",0,VLOOKUP(X$3,LISTS!$M$2:$N$21,2,FALSE)*L568))*VLOOKUP($H568,LISTS!$G$2:$H$10,2,FALSE)</f>
        <v>0</v>
      </c>
      <c r="Y568" s="13">
        <f>(IF($K568="No",0,VLOOKUP(Y$3,LISTS!$M$2:$N$21,2,FALSE)*M568))*VLOOKUP($H568,LISTS!$G$2:$H$10,2,FALSE)</f>
        <v>0</v>
      </c>
      <c r="Z568" s="13">
        <f>(IF($K568="No",0,VLOOKUP(Z$3,LISTS!$M$2:$N$21,2,FALSE)*N568))*VLOOKUP($H568,LISTS!$G$2:$H$10,2,FALSE)</f>
        <v>0</v>
      </c>
      <c r="AA568" s="13">
        <f>(IF($K568="No",0,VLOOKUP(AA$3,LISTS!$M$2:$N$21,2,FALSE)*O568))*VLOOKUP($H568,LISTS!$G$2:$H$10,2,FALSE)</f>
        <v>0</v>
      </c>
      <c r="AB568" s="13">
        <f>(IF($K568="No",0,VLOOKUP(AB$3,LISTS!$M$2:$N$21,2,FALSE)*P568))*VLOOKUP($H568,LISTS!$G$2:$H$10,2,FALSE)</f>
        <v>0</v>
      </c>
      <c r="AC568" s="13">
        <f>(IF($K568="No",0,VLOOKUP(AC$3,LISTS!$M$2:$N$21,2,FALSE)*IF(Q568="YES",1,0)))*VLOOKUP($H568,LISTS!$G$2:$H$10,2,FALSE)</f>
        <v>0</v>
      </c>
      <c r="AD568" s="13">
        <f>(IF($K568="No",0,VLOOKUP(AD$3,LISTS!$M$2:$N$21,2,FALSE)*IF(R568="YES",1,0)))*VLOOKUP($H568,LISTS!$G$2:$H$10,2,FALSE)</f>
        <v>0</v>
      </c>
      <c r="AE568" s="13">
        <f>(IF($K568="No",0,VLOOKUP(AE$3,LISTS!$M$2:$N$21,2,FALSE)*IF(S568="YES",1,0)))*VLOOKUP($H568,LISTS!$G$2:$H$10,2,FALSE)</f>
        <v>0</v>
      </c>
      <c r="AF568" s="13">
        <f>(IF($K568="No",0,VLOOKUP(AF$3,LISTS!$M$2:$N$21,2,FALSE)*IF(T568="YES",1,0)))*VLOOKUP($H568,LISTS!$G$2:$H$10,2,FALSE)</f>
        <v>0</v>
      </c>
      <c r="AG568" s="13">
        <f>(IF($K568="No",0,VLOOKUP(AG$3,LISTS!$M$2:$N$21,2,FALSE)*IF(U568="YES",1,0)))*VLOOKUP($H568,LISTS!$G$2:$H$10,2,FALSE)</f>
        <v>0</v>
      </c>
      <c r="AH568" s="13">
        <f>(IF($K568="No",0,VLOOKUP(AH$3,LISTS!$M$2:$N$21,2,FALSE)*IF(V568="YES",1,0)))*VLOOKUP($H568,LISTS!$G$2:$H$10,2,FALSE)</f>
        <v>0</v>
      </c>
      <c r="AI568" s="29">
        <f t="shared" si="95"/>
        <v>0</v>
      </c>
    </row>
    <row r="569" spans="1:35" x14ac:dyDescent="0.25">
      <c r="A569" s="3">
        <f t="shared" si="93"/>
        <v>2023</v>
      </c>
      <c r="B569" s="11">
        <f t="shared" si="94"/>
        <v>20</v>
      </c>
      <c r="C569" s="11" t="str">
        <f>VLOOKUP($B569,'FIXTURES INPUT'!$A$4:$H$41,2,FALSE)</f>
        <v>WK20</v>
      </c>
      <c r="D569" s="13" t="str">
        <f>VLOOKUP($B569,'FIXTURES INPUT'!$A$4:$H$41,3,FALSE)</f>
        <v>Sat</v>
      </c>
      <c r="E569" s="14">
        <f>VLOOKUP($B569,'FIXTURES INPUT'!$A$4:$H$41,4,FALSE)</f>
        <v>45157</v>
      </c>
      <c r="F569" s="4" t="str">
        <f>VLOOKUP($B569,'FIXTURES INPUT'!$A$4:$H$41,6,FALSE)</f>
        <v>Bures</v>
      </c>
      <c r="G569" s="13" t="str">
        <f>VLOOKUP($B569,'FIXTURES INPUT'!$A$4:$H$41,7,FALSE)</f>
        <v>Home</v>
      </c>
      <c r="H569" s="13" t="str">
        <f>VLOOKUP($B569,'FIXTURES INPUT'!$A$4:$H$41,8,FALSE)</f>
        <v>Standard</v>
      </c>
      <c r="I569" s="13">
        <f t="shared" si="96"/>
        <v>15</v>
      </c>
      <c r="J569" s="4" t="str">
        <f>VLOOKUP($I569,LISTS!$A$2:$B$39,2,FALSE)</f>
        <v>Will Stacey</v>
      </c>
      <c r="K569" s="32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X569" s="13">
        <f>(IF($K569="No",0,VLOOKUP(X$3,LISTS!$M$2:$N$21,2,FALSE)*L569))*VLOOKUP($H569,LISTS!$G$2:$H$10,2,FALSE)</f>
        <v>0</v>
      </c>
      <c r="Y569" s="13">
        <f>(IF($K569="No",0,VLOOKUP(Y$3,LISTS!$M$2:$N$21,2,FALSE)*M569))*VLOOKUP($H569,LISTS!$G$2:$H$10,2,FALSE)</f>
        <v>0</v>
      </c>
      <c r="Z569" s="13">
        <f>(IF($K569="No",0,VLOOKUP(Z$3,LISTS!$M$2:$N$21,2,FALSE)*N569))*VLOOKUP($H569,LISTS!$G$2:$H$10,2,FALSE)</f>
        <v>0</v>
      </c>
      <c r="AA569" s="13">
        <f>(IF($K569="No",0,VLOOKUP(AA$3,LISTS!$M$2:$N$21,2,FALSE)*O569))*VLOOKUP($H569,LISTS!$G$2:$H$10,2,FALSE)</f>
        <v>0</v>
      </c>
      <c r="AB569" s="13">
        <f>(IF($K569="No",0,VLOOKUP(AB$3,LISTS!$M$2:$N$21,2,FALSE)*P569))*VLOOKUP($H569,LISTS!$G$2:$H$10,2,FALSE)</f>
        <v>0</v>
      </c>
      <c r="AC569" s="13">
        <f>(IF($K569="No",0,VLOOKUP(AC$3,LISTS!$M$2:$N$21,2,FALSE)*IF(Q569="YES",1,0)))*VLOOKUP($H569,LISTS!$G$2:$H$10,2,FALSE)</f>
        <v>0</v>
      </c>
      <c r="AD569" s="13">
        <f>(IF($K569="No",0,VLOOKUP(AD$3,LISTS!$M$2:$N$21,2,FALSE)*IF(R569="YES",1,0)))*VLOOKUP($H569,LISTS!$G$2:$H$10,2,FALSE)</f>
        <v>0</v>
      </c>
      <c r="AE569" s="13">
        <f>(IF($K569="No",0,VLOOKUP(AE$3,LISTS!$M$2:$N$21,2,FALSE)*IF(S569="YES",1,0)))*VLOOKUP($H569,LISTS!$G$2:$H$10,2,FALSE)</f>
        <v>0</v>
      </c>
      <c r="AF569" s="13">
        <f>(IF($K569="No",0,VLOOKUP(AF$3,LISTS!$M$2:$N$21,2,FALSE)*IF(T569="YES",1,0)))*VLOOKUP($H569,LISTS!$G$2:$H$10,2,FALSE)</f>
        <v>0</v>
      </c>
      <c r="AG569" s="13">
        <f>(IF($K569="No",0,VLOOKUP(AG$3,LISTS!$M$2:$N$21,2,FALSE)*IF(U569="YES",1,0)))*VLOOKUP($H569,LISTS!$G$2:$H$10,2,FALSE)</f>
        <v>0</v>
      </c>
      <c r="AH569" s="13">
        <f>(IF($K569="No",0,VLOOKUP(AH$3,LISTS!$M$2:$N$21,2,FALSE)*IF(V569="YES",1,0)))*VLOOKUP($H569,LISTS!$G$2:$H$10,2,FALSE)</f>
        <v>0</v>
      </c>
      <c r="AI569" s="29">
        <f t="shared" si="95"/>
        <v>0</v>
      </c>
    </row>
    <row r="570" spans="1:35" x14ac:dyDescent="0.25">
      <c r="A570" s="3">
        <f t="shared" si="93"/>
        <v>2023</v>
      </c>
      <c r="B570" s="11">
        <f t="shared" si="94"/>
        <v>20</v>
      </c>
      <c r="C570" s="11" t="str">
        <f>VLOOKUP($B570,'FIXTURES INPUT'!$A$4:$H$41,2,FALSE)</f>
        <v>WK20</v>
      </c>
      <c r="D570" s="13" t="str">
        <f>VLOOKUP($B570,'FIXTURES INPUT'!$A$4:$H$41,3,FALSE)</f>
        <v>Sat</v>
      </c>
      <c r="E570" s="14">
        <f>VLOOKUP($B570,'FIXTURES INPUT'!$A$4:$H$41,4,FALSE)</f>
        <v>45157</v>
      </c>
      <c r="F570" s="4" t="str">
        <f>VLOOKUP($B570,'FIXTURES INPUT'!$A$4:$H$41,6,FALSE)</f>
        <v>Bures</v>
      </c>
      <c r="G570" s="13" t="str">
        <f>VLOOKUP($B570,'FIXTURES INPUT'!$A$4:$H$41,7,FALSE)</f>
        <v>Home</v>
      </c>
      <c r="H570" s="13" t="str">
        <f>VLOOKUP($B570,'FIXTURES INPUT'!$A$4:$H$41,8,FALSE)</f>
        <v>Standard</v>
      </c>
      <c r="I570" s="13">
        <f t="shared" si="96"/>
        <v>16</v>
      </c>
      <c r="J570" s="4" t="str">
        <f>VLOOKUP($I570,LISTS!$A$2:$B$39,2,FALSE)</f>
        <v>Barry</v>
      </c>
      <c r="K570" s="32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X570" s="13">
        <f>(IF($K570="No",0,VLOOKUP(X$3,LISTS!$M$2:$N$21,2,FALSE)*L570))*VLOOKUP($H570,LISTS!$G$2:$H$10,2,FALSE)</f>
        <v>0</v>
      </c>
      <c r="Y570" s="13">
        <f>(IF($K570="No",0,VLOOKUP(Y$3,LISTS!$M$2:$N$21,2,FALSE)*M570))*VLOOKUP($H570,LISTS!$G$2:$H$10,2,FALSE)</f>
        <v>0</v>
      </c>
      <c r="Z570" s="13">
        <f>(IF($K570="No",0,VLOOKUP(Z$3,LISTS!$M$2:$N$21,2,FALSE)*N570))*VLOOKUP($H570,LISTS!$G$2:$H$10,2,FALSE)</f>
        <v>0</v>
      </c>
      <c r="AA570" s="13">
        <f>(IF($K570="No",0,VLOOKUP(AA$3,LISTS!$M$2:$N$21,2,FALSE)*O570))*VLOOKUP($H570,LISTS!$G$2:$H$10,2,FALSE)</f>
        <v>0</v>
      </c>
      <c r="AB570" s="13">
        <f>(IF($K570="No",0,VLOOKUP(AB$3,LISTS!$M$2:$N$21,2,FALSE)*P570))*VLOOKUP($H570,LISTS!$G$2:$H$10,2,FALSE)</f>
        <v>0</v>
      </c>
      <c r="AC570" s="13">
        <f>(IF($K570="No",0,VLOOKUP(AC$3,LISTS!$M$2:$N$21,2,FALSE)*IF(Q570="YES",1,0)))*VLOOKUP($H570,LISTS!$G$2:$H$10,2,FALSE)</f>
        <v>0</v>
      </c>
      <c r="AD570" s="13">
        <f>(IF($K570="No",0,VLOOKUP(AD$3,LISTS!$M$2:$N$21,2,FALSE)*IF(R570="YES",1,0)))*VLOOKUP($H570,LISTS!$G$2:$H$10,2,FALSE)</f>
        <v>0</v>
      </c>
      <c r="AE570" s="13">
        <f>(IF($K570="No",0,VLOOKUP(AE$3,LISTS!$M$2:$N$21,2,FALSE)*IF(S570="YES",1,0)))*VLOOKUP($H570,LISTS!$G$2:$H$10,2,FALSE)</f>
        <v>0</v>
      </c>
      <c r="AF570" s="13">
        <f>(IF($K570="No",0,VLOOKUP(AF$3,LISTS!$M$2:$N$21,2,FALSE)*IF(T570="YES",1,0)))*VLOOKUP($H570,LISTS!$G$2:$H$10,2,FALSE)</f>
        <v>0</v>
      </c>
      <c r="AG570" s="13">
        <f>(IF($K570="No",0,VLOOKUP(AG$3,LISTS!$M$2:$N$21,2,FALSE)*IF(U570="YES",1,0)))*VLOOKUP($H570,LISTS!$G$2:$H$10,2,FALSE)</f>
        <v>0</v>
      </c>
      <c r="AH570" s="13">
        <f>(IF($K570="No",0,VLOOKUP(AH$3,LISTS!$M$2:$N$21,2,FALSE)*IF(V570="YES",1,0)))*VLOOKUP($H570,LISTS!$G$2:$H$10,2,FALSE)</f>
        <v>0</v>
      </c>
      <c r="AI570" s="29">
        <f t="shared" si="95"/>
        <v>0</v>
      </c>
    </row>
    <row r="571" spans="1:35" x14ac:dyDescent="0.25">
      <c r="A571" s="3">
        <f t="shared" si="93"/>
        <v>2023</v>
      </c>
      <c r="B571" s="11">
        <f t="shared" si="94"/>
        <v>20</v>
      </c>
      <c r="C571" s="11" t="str">
        <f>VLOOKUP($B571,'FIXTURES INPUT'!$A$4:$H$41,2,FALSE)</f>
        <v>WK20</v>
      </c>
      <c r="D571" s="13" t="str">
        <f>VLOOKUP($B571,'FIXTURES INPUT'!$A$4:$H$41,3,FALSE)</f>
        <v>Sat</v>
      </c>
      <c r="E571" s="14">
        <f>VLOOKUP($B571,'FIXTURES INPUT'!$A$4:$H$41,4,FALSE)</f>
        <v>45157</v>
      </c>
      <c r="F571" s="4" t="str">
        <f>VLOOKUP($B571,'FIXTURES INPUT'!$A$4:$H$41,6,FALSE)</f>
        <v>Bures</v>
      </c>
      <c r="G571" s="13" t="str">
        <f>VLOOKUP($B571,'FIXTURES INPUT'!$A$4:$H$41,7,FALSE)</f>
        <v>Home</v>
      </c>
      <c r="H571" s="13" t="str">
        <f>VLOOKUP($B571,'FIXTURES INPUT'!$A$4:$H$41,8,FALSE)</f>
        <v>Standard</v>
      </c>
      <c r="I571" s="13">
        <f t="shared" si="96"/>
        <v>17</v>
      </c>
      <c r="J571" s="4" t="str">
        <f>VLOOKUP($I571,LISTS!$A$2:$B$39,2,FALSE)</f>
        <v>Rob Sherriff</v>
      </c>
      <c r="K571" s="32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X571" s="13">
        <f>(IF($K571="No",0,VLOOKUP(X$3,LISTS!$M$2:$N$21,2,FALSE)*L571))*VLOOKUP($H571,LISTS!$G$2:$H$10,2,FALSE)</f>
        <v>0</v>
      </c>
      <c r="Y571" s="13">
        <f>(IF($K571="No",0,VLOOKUP(Y$3,LISTS!$M$2:$N$21,2,FALSE)*M571))*VLOOKUP($H571,LISTS!$G$2:$H$10,2,FALSE)</f>
        <v>0</v>
      </c>
      <c r="Z571" s="13">
        <f>(IF($K571="No",0,VLOOKUP(Z$3,LISTS!$M$2:$N$21,2,FALSE)*N571))*VLOOKUP($H571,LISTS!$G$2:$H$10,2,FALSE)</f>
        <v>0</v>
      </c>
      <c r="AA571" s="13">
        <f>(IF($K571="No",0,VLOOKUP(AA$3,LISTS!$M$2:$N$21,2,FALSE)*O571))*VLOOKUP($H571,LISTS!$G$2:$H$10,2,FALSE)</f>
        <v>0</v>
      </c>
      <c r="AB571" s="13">
        <f>(IF($K571="No",0,VLOOKUP(AB$3,LISTS!$M$2:$N$21,2,FALSE)*P571))*VLOOKUP($H571,LISTS!$G$2:$H$10,2,FALSE)</f>
        <v>0</v>
      </c>
      <c r="AC571" s="13">
        <f>(IF($K571="No",0,VLOOKUP(AC$3,LISTS!$M$2:$N$21,2,FALSE)*IF(Q571="YES",1,0)))*VLOOKUP($H571,LISTS!$G$2:$H$10,2,FALSE)</f>
        <v>0</v>
      </c>
      <c r="AD571" s="13">
        <f>(IF($K571="No",0,VLOOKUP(AD$3,LISTS!$M$2:$N$21,2,FALSE)*IF(R571="YES",1,0)))*VLOOKUP($H571,LISTS!$G$2:$H$10,2,FALSE)</f>
        <v>0</v>
      </c>
      <c r="AE571" s="13">
        <f>(IF($K571="No",0,VLOOKUP(AE$3,LISTS!$M$2:$N$21,2,FALSE)*IF(S571="YES",1,0)))*VLOOKUP($H571,LISTS!$G$2:$H$10,2,FALSE)</f>
        <v>0</v>
      </c>
      <c r="AF571" s="13">
        <f>(IF($K571="No",0,VLOOKUP(AF$3,LISTS!$M$2:$N$21,2,FALSE)*IF(T571="YES",1,0)))*VLOOKUP($H571,LISTS!$G$2:$H$10,2,FALSE)</f>
        <v>0</v>
      </c>
      <c r="AG571" s="13">
        <f>(IF($K571="No",0,VLOOKUP(AG$3,LISTS!$M$2:$N$21,2,FALSE)*IF(U571="YES",1,0)))*VLOOKUP($H571,LISTS!$G$2:$H$10,2,FALSE)</f>
        <v>0</v>
      </c>
      <c r="AH571" s="13">
        <f>(IF($K571="No",0,VLOOKUP(AH$3,LISTS!$M$2:$N$21,2,FALSE)*IF(V571="YES",1,0)))*VLOOKUP($H571,LISTS!$G$2:$H$10,2,FALSE)</f>
        <v>0</v>
      </c>
      <c r="AI571" s="29">
        <f t="shared" si="95"/>
        <v>0</v>
      </c>
    </row>
    <row r="572" spans="1:35" x14ac:dyDescent="0.25">
      <c r="A572" s="3">
        <f t="shared" si="93"/>
        <v>2023</v>
      </c>
      <c r="B572" s="11">
        <f t="shared" si="94"/>
        <v>20</v>
      </c>
      <c r="C572" s="11" t="str">
        <f>VLOOKUP($B572,'FIXTURES INPUT'!$A$4:$H$41,2,FALSE)</f>
        <v>WK20</v>
      </c>
      <c r="D572" s="13" t="str">
        <f>VLOOKUP($B572,'FIXTURES INPUT'!$A$4:$H$41,3,FALSE)</f>
        <v>Sat</v>
      </c>
      <c r="E572" s="14">
        <f>VLOOKUP($B572,'FIXTURES INPUT'!$A$4:$H$41,4,FALSE)</f>
        <v>45157</v>
      </c>
      <c r="F572" s="4" t="str">
        <f>VLOOKUP($B572,'FIXTURES INPUT'!$A$4:$H$41,6,FALSE)</f>
        <v>Bures</v>
      </c>
      <c r="G572" s="13" t="str">
        <f>VLOOKUP($B572,'FIXTURES INPUT'!$A$4:$H$41,7,FALSE)</f>
        <v>Home</v>
      </c>
      <c r="H572" s="13" t="str">
        <f>VLOOKUP($B572,'FIXTURES INPUT'!$A$4:$H$41,8,FALSE)</f>
        <v>Standard</v>
      </c>
      <c r="I572" s="13">
        <f t="shared" si="96"/>
        <v>18</v>
      </c>
      <c r="J572" s="4" t="str">
        <f>VLOOKUP($I572,LISTS!$A$2:$B$39,2,FALSE)</f>
        <v>Gary Chenery</v>
      </c>
      <c r="K572" s="32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X572" s="13">
        <f>(IF($K572="No",0,VLOOKUP(X$3,LISTS!$M$2:$N$21,2,FALSE)*L572))*VLOOKUP($H572,LISTS!$G$2:$H$10,2,FALSE)</f>
        <v>0</v>
      </c>
      <c r="Y572" s="13">
        <f>(IF($K572="No",0,VLOOKUP(Y$3,LISTS!$M$2:$N$21,2,FALSE)*M572))*VLOOKUP($H572,LISTS!$G$2:$H$10,2,FALSE)</f>
        <v>0</v>
      </c>
      <c r="Z572" s="13">
        <f>(IF($K572="No",0,VLOOKUP(Z$3,LISTS!$M$2:$N$21,2,FALSE)*N572))*VLOOKUP($H572,LISTS!$G$2:$H$10,2,FALSE)</f>
        <v>0</v>
      </c>
      <c r="AA572" s="13">
        <f>(IF($K572="No",0,VLOOKUP(AA$3,LISTS!$M$2:$N$21,2,FALSE)*O572))*VLOOKUP($H572,LISTS!$G$2:$H$10,2,FALSE)</f>
        <v>0</v>
      </c>
      <c r="AB572" s="13">
        <f>(IF($K572="No",0,VLOOKUP(AB$3,LISTS!$M$2:$N$21,2,FALSE)*P572))*VLOOKUP($H572,LISTS!$G$2:$H$10,2,FALSE)</f>
        <v>0</v>
      </c>
      <c r="AC572" s="13">
        <f>(IF($K572="No",0,VLOOKUP(AC$3,LISTS!$M$2:$N$21,2,FALSE)*IF(Q572="YES",1,0)))*VLOOKUP($H572,LISTS!$G$2:$H$10,2,FALSE)</f>
        <v>0</v>
      </c>
      <c r="AD572" s="13">
        <f>(IF($K572="No",0,VLOOKUP(AD$3,LISTS!$M$2:$N$21,2,FALSE)*IF(R572="YES",1,0)))*VLOOKUP($H572,LISTS!$G$2:$H$10,2,FALSE)</f>
        <v>0</v>
      </c>
      <c r="AE572" s="13">
        <f>(IF($K572="No",0,VLOOKUP(AE$3,LISTS!$M$2:$N$21,2,FALSE)*IF(S572="YES",1,0)))*VLOOKUP($H572,LISTS!$G$2:$H$10,2,FALSE)</f>
        <v>0</v>
      </c>
      <c r="AF572" s="13">
        <f>(IF($K572="No",0,VLOOKUP(AF$3,LISTS!$M$2:$N$21,2,FALSE)*IF(T572="YES",1,0)))*VLOOKUP($H572,LISTS!$G$2:$H$10,2,FALSE)</f>
        <v>0</v>
      </c>
      <c r="AG572" s="13">
        <f>(IF($K572="No",0,VLOOKUP(AG$3,LISTS!$M$2:$N$21,2,FALSE)*IF(U572="YES",1,0)))*VLOOKUP($H572,LISTS!$G$2:$H$10,2,FALSE)</f>
        <v>0</v>
      </c>
      <c r="AH572" s="13">
        <f>(IF($K572="No",0,VLOOKUP(AH$3,LISTS!$M$2:$N$21,2,FALSE)*IF(V572="YES",1,0)))*VLOOKUP($H572,LISTS!$G$2:$H$10,2,FALSE)</f>
        <v>0</v>
      </c>
      <c r="AI572" s="29">
        <f t="shared" si="95"/>
        <v>0</v>
      </c>
    </row>
    <row r="573" spans="1:35" x14ac:dyDescent="0.25">
      <c r="A573" s="3">
        <f t="shared" si="93"/>
        <v>2023</v>
      </c>
      <c r="B573" s="11">
        <f t="shared" si="94"/>
        <v>20</v>
      </c>
      <c r="C573" s="11" t="str">
        <f>VLOOKUP($B573,'FIXTURES INPUT'!$A$4:$H$41,2,FALSE)</f>
        <v>WK20</v>
      </c>
      <c r="D573" s="13" t="str">
        <f>VLOOKUP($B573,'FIXTURES INPUT'!$A$4:$H$41,3,FALSE)</f>
        <v>Sat</v>
      </c>
      <c r="E573" s="14">
        <f>VLOOKUP($B573,'FIXTURES INPUT'!$A$4:$H$41,4,FALSE)</f>
        <v>45157</v>
      </c>
      <c r="F573" s="4" t="str">
        <f>VLOOKUP($B573,'FIXTURES INPUT'!$A$4:$H$41,6,FALSE)</f>
        <v>Bures</v>
      </c>
      <c r="G573" s="13" t="str">
        <f>VLOOKUP($B573,'FIXTURES INPUT'!$A$4:$H$41,7,FALSE)</f>
        <v>Home</v>
      </c>
      <c r="H573" s="13" t="str">
        <f>VLOOKUP($B573,'FIXTURES INPUT'!$A$4:$H$41,8,FALSE)</f>
        <v>Standard</v>
      </c>
      <c r="I573" s="13">
        <f t="shared" si="96"/>
        <v>19</v>
      </c>
      <c r="J573" s="4" t="str">
        <f>VLOOKUP($I573,LISTS!$A$2:$B$39,2,FALSE)</f>
        <v>Jack Cousins</v>
      </c>
      <c r="K573" s="32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X573" s="13">
        <f>(IF($K573="No",0,VLOOKUP(X$3,LISTS!$M$2:$N$21,2,FALSE)*L573))*VLOOKUP($H573,LISTS!$G$2:$H$10,2,FALSE)</f>
        <v>0</v>
      </c>
      <c r="Y573" s="13">
        <f>(IF($K573="No",0,VLOOKUP(Y$3,LISTS!$M$2:$N$21,2,FALSE)*M573))*VLOOKUP($H573,LISTS!$G$2:$H$10,2,FALSE)</f>
        <v>0</v>
      </c>
      <c r="Z573" s="13">
        <f>(IF($K573="No",0,VLOOKUP(Z$3,LISTS!$M$2:$N$21,2,FALSE)*N573))*VLOOKUP($H573,LISTS!$G$2:$H$10,2,FALSE)</f>
        <v>0</v>
      </c>
      <c r="AA573" s="13">
        <f>(IF($K573="No",0,VLOOKUP(AA$3,LISTS!$M$2:$N$21,2,FALSE)*O573))*VLOOKUP($H573,LISTS!$G$2:$H$10,2,FALSE)</f>
        <v>0</v>
      </c>
      <c r="AB573" s="13">
        <f>(IF($K573="No",0,VLOOKUP(AB$3,LISTS!$M$2:$N$21,2,FALSE)*P573))*VLOOKUP($H573,LISTS!$G$2:$H$10,2,FALSE)</f>
        <v>0</v>
      </c>
      <c r="AC573" s="13">
        <f>(IF($K573="No",0,VLOOKUP(AC$3,LISTS!$M$2:$N$21,2,FALSE)*IF(Q573="YES",1,0)))*VLOOKUP($H573,LISTS!$G$2:$H$10,2,FALSE)</f>
        <v>0</v>
      </c>
      <c r="AD573" s="13">
        <f>(IF($K573="No",0,VLOOKUP(AD$3,LISTS!$M$2:$N$21,2,FALSE)*IF(R573="YES",1,0)))*VLOOKUP($H573,LISTS!$G$2:$H$10,2,FALSE)</f>
        <v>0</v>
      </c>
      <c r="AE573" s="13">
        <f>(IF($K573="No",0,VLOOKUP(AE$3,LISTS!$M$2:$N$21,2,FALSE)*IF(S573="YES",1,0)))*VLOOKUP($H573,LISTS!$G$2:$H$10,2,FALSE)</f>
        <v>0</v>
      </c>
      <c r="AF573" s="13">
        <f>(IF($K573="No",0,VLOOKUP(AF$3,LISTS!$M$2:$N$21,2,FALSE)*IF(T573="YES",1,0)))*VLOOKUP($H573,LISTS!$G$2:$H$10,2,FALSE)</f>
        <v>0</v>
      </c>
      <c r="AG573" s="13">
        <f>(IF($K573="No",0,VLOOKUP(AG$3,LISTS!$M$2:$N$21,2,FALSE)*IF(U573="YES",1,0)))*VLOOKUP($H573,LISTS!$G$2:$H$10,2,FALSE)</f>
        <v>0</v>
      </c>
      <c r="AH573" s="13">
        <f>(IF($K573="No",0,VLOOKUP(AH$3,LISTS!$M$2:$N$21,2,FALSE)*IF(V573="YES",1,0)))*VLOOKUP($H573,LISTS!$G$2:$H$10,2,FALSE)</f>
        <v>0</v>
      </c>
      <c r="AI573" s="29">
        <f t="shared" si="95"/>
        <v>0</v>
      </c>
    </row>
    <row r="574" spans="1:35" x14ac:dyDescent="0.25">
      <c r="A574" s="3">
        <f t="shared" ref="A574:A637" si="105">$A$4</f>
        <v>2023</v>
      </c>
      <c r="B574" s="11">
        <f t="shared" ref="B574:B637" si="106">B573</f>
        <v>20</v>
      </c>
      <c r="C574" s="11" t="str">
        <f>VLOOKUP($B574,'FIXTURES INPUT'!$A$4:$H$41,2,FALSE)</f>
        <v>WK20</v>
      </c>
      <c r="D574" s="13" t="str">
        <f>VLOOKUP($B574,'FIXTURES INPUT'!$A$4:$H$41,3,FALSE)</f>
        <v>Sat</v>
      </c>
      <c r="E574" s="14">
        <f>VLOOKUP($B574,'FIXTURES INPUT'!$A$4:$H$41,4,FALSE)</f>
        <v>45157</v>
      </c>
      <c r="F574" s="4" t="str">
        <f>VLOOKUP($B574,'FIXTURES INPUT'!$A$4:$H$41,6,FALSE)</f>
        <v>Bures</v>
      </c>
      <c r="G574" s="13" t="str">
        <f>VLOOKUP($B574,'FIXTURES INPUT'!$A$4:$H$41,7,FALSE)</f>
        <v>Home</v>
      </c>
      <c r="H574" s="13" t="str">
        <f>VLOOKUP($B574,'FIXTURES INPUT'!$A$4:$H$41,8,FALSE)</f>
        <v>Standard</v>
      </c>
      <c r="I574" s="13">
        <f t="shared" si="96"/>
        <v>20</v>
      </c>
      <c r="J574" s="5" t="str">
        <f>VLOOKUP($I574,LISTS!$A$2:$B$39,2,FALSE)</f>
        <v>Stuart Pacey</v>
      </c>
      <c r="K574" s="32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X574" s="13">
        <f>(IF($K574="No",0,VLOOKUP(X$3,LISTS!$M$2:$N$21,2,FALSE)*L574))*VLOOKUP($H574,LISTS!$G$2:$H$10,2,FALSE)</f>
        <v>0</v>
      </c>
      <c r="Y574" s="13">
        <f>(IF($K574="No",0,VLOOKUP(Y$3,LISTS!$M$2:$N$21,2,FALSE)*M574))*VLOOKUP($H574,LISTS!$G$2:$H$10,2,FALSE)</f>
        <v>0</v>
      </c>
      <c r="Z574" s="13">
        <f>(IF($K574="No",0,VLOOKUP(Z$3,LISTS!$M$2:$N$21,2,FALSE)*N574))*VLOOKUP($H574,LISTS!$G$2:$H$10,2,FALSE)</f>
        <v>0</v>
      </c>
      <c r="AA574" s="13">
        <f>(IF($K574="No",0,VLOOKUP(AA$3,LISTS!$M$2:$N$21,2,FALSE)*O574))*VLOOKUP($H574,LISTS!$G$2:$H$10,2,FALSE)</f>
        <v>0</v>
      </c>
      <c r="AB574" s="13">
        <f>(IF($K574="No",0,VLOOKUP(AB$3,LISTS!$M$2:$N$21,2,FALSE)*P574))*VLOOKUP($H574,LISTS!$G$2:$H$10,2,FALSE)</f>
        <v>0</v>
      </c>
      <c r="AC574" s="13">
        <f>(IF($K574="No",0,VLOOKUP(AC$3,LISTS!$M$2:$N$21,2,FALSE)*IF(Q574="YES",1,0)))*VLOOKUP($H574,LISTS!$G$2:$H$10,2,FALSE)</f>
        <v>0</v>
      </c>
      <c r="AD574" s="13">
        <f>(IF($K574="No",0,VLOOKUP(AD$3,LISTS!$M$2:$N$21,2,FALSE)*IF(R574="YES",1,0)))*VLOOKUP($H574,LISTS!$G$2:$H$10,2,FALSE)</f>
        <v>0</v>
      </c>
      <c r="AE574" s="13">
        <f>(IF($K574="No",0,VLOOKUP(AE$3,LISTS!$M$2:$N$21,2,FALSE)*IF(S574="YES",1,0)))*VLOOKUP($H574,LISTS!$G$2:$H$10,2,FALSE)</f>
        <v>0</v>
      </c>
      <c r="AF574" s="13">
        <f>(IF($K574="No",0,VLOOKUP(AF$3,LISTS!$M$2:$N$21,2,FALSE)*IF(T574="YES",1,0)))*VLOOKUP($H574,LISTS!$G$2:$H$10,2,FALSE)</f>
        <v>0</v>
      </c>
      <c r="AG574" s="13">
        <f>(IF($K574="No",0,VLOOKUP(AG$3,LISTS!$M$2:$N$21,2,FALSE)*IF(U574="YES",1,0)))*VLOOKUP($H574,LISTS!$G$2:$H$10,2,FALSE)</f>
        <v>0</v>
      </c>
      <c r="AH574" s="13">
        <f>(IF($K574="No",0,VLOOKUP(AH$3,LISTS!$M$2:$N$21,2,FALSE)*IF(V574="YES",1,0)))*VLOOKUP($H574,LISTS!$G$2:$H$10,2,FALSE)</f>
        <v>0</v>
      </c>
      <c r="AI574" s="29">
        <f t="shared" si="95"/>
        <v>0</v>
      </c>
    </row>
    <row r="575" spans="1:35" x14ac:dyDescent="0.25">
      <c r="A575" s="3">
        <f t="shared" si="105"/>
        <v>2023</v>
      </c>
      <c r="B575" s="11">
        <f t="shared" si="106"/>
        <v>20</v>
      </c>
      <c r="C575" s="11" t="str">
        <f>VLOOKUP($B575,'FIXTURES INPUT'!$A$4:$H$41,2,FALSE)</f>
        <v>WK20</v>
      </c>
      <c r="D575" s="13" t="str">
        <f>VLOOKUP($B575,'FIXTURES INPUT'!$A$4:$H$41,3,FALSE)</f>
        <v>Sat</v>
      </c>
      <c r="E575" s="14">
        <f>VLOOKUP($B575,'FIXTURES INPUT'!$A$4:$H$41,4,FALSE)</f>
        <v>45157</v>
      </c>
      <c r="F575" s="4" t="str">
        <f>VLOOKUP($B575,'FIXTURES INPUT'!$A$4:$H$41,6,FALSE)</f>
        <v>Bures</v>
      </c>
      <c r="G575" s="13" t="str">
        <f>VLOOKUP($B575,'FIXTURES INPUT'!$A$4:$H$41,7,FALSE)</f>
        <v>Home</v>
      </c>
      <c r="H575" s="13" t="str">
        <f>VLOOKUP($B575,'FIXTURES INPUT'!$A$4:$H$41,8,FALSE)</f>
        <v>Standard</v>
      </c>
      <c r="I575" s="13">
        <f t="shared" si="96"/>
        <v>21</v>
      </c>
      <c r="J575" s="4" t="str">
        <f>VLOOKUP($I575,LISTS!$A$2:$B$39,2,FALSE)</f>
        <v>Additional 3</v>
      </c>
      <c r="K575" s="32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X575" s="13">
        <f>(IF($K575="No",0,VLOOKUP(X$3,LISTS!$M$2:$N$21,2,FALSE)*L575))*VLOOKUP($H575,LISTS!$G$2:$H$10,2,FALSE)</f>
        <v>0</v>
      </c>
      <c r="Y575" s="13">
        <f>(IF($K575="No",0,VLOOKUP(Y$3,LISTS!$M$2:$N$21,2,FALSE)*M575))*VLOOKUP($H575,LISTS!$G$2:$H$10,2,FALSE)</f>
        <v>0</v>
      </c>
      <c r="Z575" s="13">
        <f>(IF($K575="No",0,VLOOKUP(Z$3,LISTS!$M$2:$N$21,2,FALSE)*N575))*VLOOKUP($H575,LISTS!$G$2:$H$10,2,FALSE)</f>
        <v>0</v>
      </c>
      <c r="AA575" s="13">
        <f>(IF($K575="No",0,VLOOKUP(AA$3,LISTS!$M$2:$N$21,2,FALSE)*O575))*VLOOKUP($H575,LISTS!$G$2:$H$10,2,FALSE)</f>
        <v>0</v>
      </c>
      <c r="AB575" s="13">
        <f>(IF($K575="No",0,VLOOKUP(AB$3,LISTS!$M$2:$N$21,2,FALSE)*P575))*VLOOKUP($H575,LISTS!$G$2:$H$10,2,FALSE)</f>
        <v>0</v>
      </c>
      <c r="AC575" s="13">
        <f>(IF($K575="No",0,VLOOKUP(AC$3,LISTS!$M$2:$N$21,2,FALSE)*IF(Q575="YES",1,0)))*VLOOKUP($H575,LISTS!$G$2:$H$10,2,FALSE)</f>
        <v>0</v>
      </c>
      <c r="AD575" s="13">
        <f>(IF($K575="No",0,VLOOKUP(AD$3,LISTS!$M$2:$N$21,2,FALSE)*IF(R575="YES",1,0)))*VLOOKUP($H575,LISTS!$G$2:$H$10,2,FALSE)</f>
        <v>0</v>
      </c>
      <c r="AE575" s="13">
        <f>(IF($K575="No",0,VLOOKUP(AE$3,LISTS!$M$2:$N$21,2,FALSE)*IF(S575="YES",1,0)))*VLOOKUP($H575,LISTS!$G$2:$H$10,2,FALSE)</f>
        <v>0</v>
      </c>
      <c r="AF575" s="13">
        <f>(IF($K575="No",0,VLOOKUP(AF$3,LISTS!$M$2:$N$21,2,FALSE)*IF(T575="YES",1,0)))*VLOOKUP($H575,LISTS!$G$2:$H$10,2,FALSE)</f>
        <v>0</v>
      </c>
      <c r="AG575" s="13">
        <f>(IF($K575="No",0,VLOOKUP(AG$3,LISTS!$M$2:$N$21,2,FALSE)*IF(U575="YES",1,0)))*VLOOKUP($H575,LISTS!$G$2:$H$10,2,FALSE)</f>
        <v>0</v>
      </c>
      <c r="AH575" s="13">
        <f>(IF($K575="No",0,VLOOKUP(AH$3,LISTS!$M$2:$N$21,2,FALSE)*IF(V575="YES",1,0)))*VLOOKUP($H575,LISTS!$G$2:$H$10,2,FALSE)</f>
        <v>0</v>
      </c>
      <c r="AI575" s="29">
        <f t="shared" si="95"/>
        <v>0</v>
      </c>
    </row>
    <row r="576" spans="1:35" x14ac:dyDescent="0.25">
      <c r="A576" s="3">
        <f t="shared" si="105"/>
        <v>2023</v>
      </c>
      <c r="B576" s="11">
        <f t="shared" si="106"/>
        <v>20</v>
      </c>
      <c r="C576" s="11" t="str">
        <f>VLOOKUP($B576,'FIXTURES INPUT'!$A$4:$H$41,2,FALSE)</f>
        <v>WK20</v>
      </c>
      <c r="D576" s="13" t="str">
        <f>VLOOKUP($B576,'FIXTURES INPUT'!$A$4:$H$41,3,FALSE)</f>
        <v>Sat</v>
      </c>
      <c r="E576" s="14">
        <f>VLOOKUP($B576,'FIXTURES INPUT'!$A$4:$H$41,4,FALSE)</f>
        <v>45157</v>
      </c>
      <c r="F576" s="4" t="str">
        <f>VLOOKUP($B576,'FIXTURES INPUT'!$A$4:$H$41,6,FALSE)</f>
        <v>Bures</v>
      </c>
      <c r="G576" s="13" t="str">
        <f>VLOOKUP($B576,'FIXTURES INPUT'!$A$4:$H$41,7,FALSE)</f>
        <v>Home</v>
      </c>
      <c r="H576" s="13" t="str">
        <f>VLOOKUP($B576,'FIXTURES INPUT'!$A$4:$H$41,8,FALSE)</f>
        <v>Standard</v>
      </c>
      <c r="I576" s="13">
        <f t="shared" si="96"/>
        <v>22</v>
      </c>
      <c r="J576" s="4" t="str">
        <f>VLOOKUP($I576,LISTS!$A$2:$B$39,2,FALSE)</f>
        <v>Additional 4</v>
      </c>
      <c r="K576" s="32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X576" s="13">
        <f>(IF($K576="No",0,VLOOKUP(X$3,LISTS!$M$2:$N$21,2,FALSE)*L576))*VLOOKUP($H576,LISTS!$G$2:$H$10,2,FALSE)</f>
        <v>0</v>
      </c>
      <c r="Y576" s="13">
        <f>(IF($K576="No",0,VLOOKUP(Y$3,LISTS!$M$2:$N$21,2,FALSE)*M576))*VLOOKUP($H576,LISTS!$G$2:$H$10,2,FALSE)</f>
        <v>0</v>
      </c>
      <c r="Z576" s="13">
        <f>(IF($K576="No",0,VLOOKUP(Z$3,LISTS!$M$2:$N$21,2,FALSE)*N576))*VLOOKUP($H576,LISTS!$G$2:$H$10,2,FALSE)</f>
        <v>0</v>
      </c>
      <c r="AA576" s="13">
        <f>(IF($K576="No",0,VLOOKUP(AA$3,LISTS!$M$2:$N$21,2,FALSE)*O576))*VLOOKUP($H576,LISTS!$G$2:$H$10,2,FALSE)</f>
        <v>0</v>
      </c>
      <c r="AB576" s="13">
        <f>(IF($K576="No",0,VLOOKUP(AB$3,LISTS!$M$2:$N$21,2,FALSE)*P576))*VLOOKUP($H576,LISTS!$G$2:$H$10,2,FALSE)</f>
        <v>0</v>
      </c>
      <c r="AC576" s="13">
        <f>(IF($K576="No",0,VLOOKUP(AC$3,LISTS!$M$2:$N$21,2,FALSE)*IF(Q576="YES",1,0)))*VLOOKUP($H576,LISTS!$G$2:$H$10,2,FALSE)</f>
        <v>0</v>
      </c>
      <c r="AD576" s="13">
        <f>(IF($K576="No",0,VLOOKUP(AD$3,LISTS!$M$2:$N$21,2,FALSE)*IF(R576="YES",1,0)))*VLOOKUP($H576,LISTS!$G$2:$H$10,2,FALSE)</f>
        <v>0</v>
      </c>
      <c r="AE576" s="13">
        <f>(IF($K576="No",0,VLOOKUP(AE$3,LISTS!$M$2:$N$21,2,FALSE)*IF(S576="YES",1,0)))*VLOOKUP($H576,LISTS!$G$2:$H$10,2,FALSE)</f>
        <v>0</v>
      </c>
      <c r="AF576" s="13">
        <f>(IF($K576="No",0,VLOOKUP(AF$3,LISTS!$M$2:$N$21,2,FALSE)*IF(T576="YES",1,0)))*VLOOKUP($H576,LISTS!$G$2:$H$10,2,FALSE)</f>
        <v>0</v>
      </c>
      <c r="AG576" s="13">
        <f>(IF($K576="No",0,VLOOKUP(AG$3,LISTS!$M$2:$N$21,2,FALSE)*IF(U576="YES",1,0)))*VLOOKUP($H576,LISTS!$G$2:$H$10,2,FALSE)</f>
        <v>0</v>
      </c>
      <c r="AH576" s="13">
        <f>(IF($K576="No",0,VLOOKUP(AH$3,LISTS!$M$2:$N$21,2,FALSE)*IF(V576="YES",1,0)))*VLOOKUP($H576,LISTS!$G$2:$H$10,2,FALSE)</f>
        <v>0</v>
      </c>
      <c r="AI576" s="29">
        <f t="shared" si="95"/>
        <v>0</v>
      </c>
    </row>
    <row r="577" spans="1:35" x14ac:dyDescent="0.25">
      <c r="A577" s="3">
        <f t="shared" si="105"/>
        <v>2023</v>
      </c>
      <c r="B577" s="11">
        <f t="shared" si="106"/>
        <v>20</v>
      </c>
      <c r="C577" s="11" t="str">
        <f>VLOOKUP($B577,'FIXTURES INPUT'!$A$4:$H$41,2,FALSE)</f>
        <v>WK20</v>
      </c>
      <c r="D577" s="13" t="str">
        <f>VLOOKUP($B577,'FIXTURES INPUT'!$A$4:$H$41,3,FALSE)</f>
        <v>Sat</v>
      </c>
      <c r="E577" s="14">
        <f>VLOOKUP($B577,'FIXTURES INPUT'!$A$4:$H$41,4,FALSE)</f>
        <v>45157</v>
      </c>
      <c r="F577" s="4" t="str">
        <f>VLOOKUP($B577,'FIXTURES INPUT'!$A$4:$H$41,6,FALSE)</f>
        <v>Bures</v>
      </c>
      <c r="G577" s="13" t="str">
        <f>VLOOKUP($B577,'FIXTURES INPUT'!$A$4:$H$41,7,FALSE)</f>
        <v>Home</v>
      </c>
      <c r="H577" s="13" t="str">
        <f>VLOOKUP($B577,'FIXTURES INPUT'!$A$4:$H$41,8,FALSE)</f>
        <v>Standard</v>
      </c>
      <c r="I577" s="13">
        <f t="shared" si="96"/>
        <v>23</v>
      </c>
      <c r="J577" s="4" t="str">
        <f>VLOOKUP($I577,LISTS!$A$2:$B$39,2,FALSE)</f>
        <v>Additional 5</v>
      </c>
      <c r="K577" s="32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X577" s="13">
        <f>(IF($K577="No",0,VLOOKUP(X$3,LISTS!$M$2:$N$21,2,FALSE)*L577))*VLOOKUP($H577,LISTS!$G$2:$H$10,2,FALSE)</f>
        <v>0</v>
      </c>
      <c r="Y577" s="13">
        <f>(IF($K577="No",0,VLOOKUP(Y$3,LISTS!$M$2:$N$21,2,FALSE)*M577))*VLOOKUP($H577,LISTS!$G$2:$H$10,2,FALSE)</f>
        <v>0</v>
      </c>
      <c r="Z577" s="13">
        <f>(IF($K577="No",0,VLOOKUP(Z$3,LISTS!$M$2:$N$21,2,FALSE)*N577))*VLOOKUP($H577,LISTS!$G$2:$H$10,2,FALSE)</f>
        <v>0</v>
      </c>
      <c r="AA577" s="13">
        <f>(IF($K577="No",0,VLOOKUP(AA$3,LISTS!$M$2:$N$21,2,FALSE)*O577))*VLOOKUP($H577,LISTS!$G$2:$H$10,2,FALSE)</f>
        <v>0</v>
      </c>
      <c r="AB577" s="13">
        <f>(IF($K577="No",0,VLOOKUP(AB$3,LISTS!$M$2:$N$21,2,FALSE)*P577))*VLOOKUP($H577,LISTS!$G$2:$H$10,2,FALSE)</f>
        <v>0</v>
      </c>
      <c r="AC577" s="13">
        <f>(IF($K577="No",0,VLOOKUP(AC$3,LISTS!$M$2:$N$21,2,FALSE)*IF(Q577="YES",1,0)))*VLOOKUP($H577,LISTS!$G$2:$H$10,2,FALSE)</f>
        <v>0</v>
      </c>
      <c r="AD577" s="13">
        <f>(IF($K577="No",0,VLOOKUP(AD$3,LISTS!$M$2:$N$21,2,FALSE)*IF(R577="YES",1,0)))*VLOOKUP($H577,LISTS!$G$2:$H$10,2,FALSE)</f>
        <v>0</v>
      </c>
      <c r="AE577" s="13">
        <f>(IF($K577="No",0,VLOOKUP(AE$3,LISTS!$M$2:$N$21,2,FALSE)*IF(S577="YES",1,0)))*VLOOKUP($H577,LISTS!$G$2:$H$10,2,FALSE)</f>
        <v>0</v>
      </c>
      <c r="AF577" s="13">
        <f>(IF($K577="No",0,VLOOKUP(AF$3,LISTS!$M$2:$N$21,2,FALSE)*IF(T577="YES",1,0)))*VLOOKUP($H577,LISTS!$G$2:$H$10,2,FALSE)</f>
        <v>0</v>
      </c>
      <c r="AG577" s="13">
        <f>(IF($K577="No",0,VLOOKUP(AG$3,LISTS!$M$2:$N$21,2,FALSE)*IF(U577="YES",1,0)))*VLOOKUP($H577,LISTS!$G$2:$H$10,2,FALSE)</f>
        <v>0</v>
      </c>
      <c r="AH577" s="13">
        <f>(IF($K577="No",0,VLOOKUP(AH$3,LISTS!$M$2:$N$21,2,FALSE)*IF(V577="YES",1,0)))*VLOOKUP($H577,LISTS!$G$2:$H$10,2,FALSE)</f>
        <v>0</v>
      </c>
      <c r="AI577" s="29">
        <f t="shared" si="95"/>
        <v>0</v>
      </c>
    </row>
    <row r="578" spans="1:35" x14ac:dyDescent="0.25">
      <c r="A578" s="3">
        <f t="shared" si="105"/>
        <v>2023</v>
      </c>
      <c r="B578" s="11">
        <f t="shared" si="106"/>
        <v>20</v>
      </c>
      <c r="C578" s="11" t="str">
        <f>VLOOKUP($B578,'FIXTURES INPUT'!$A$4:$H$41,2,FALSE)</f>
        <v>WK20</v>
      </c>
      <c r="D578" s="13" t="str">
        <f>VLOOKUP($B578,'FIXTURES INPUT'!$A$4:$H$41,3,FALSE)</f>
        <v>Sat</v>
      </c>
      <c r="E578" s="14">
        <f>VLOOKUP($B578,'FIXTURES INPUT'!$A$4:$H$41,4,FALSE)</f>
        <v>45157</v>
      </c>
      <c r="F578" s="4" t="str">
        <f>VLOOKUP($B578,'FIXTURES INPUT'!$A$4:$H$41,6,FALSE)</f>
        <v>Bures</v>
      </c>
      <c r="G578" s="13" t="str">
        <f>VLOOKUP($B578,'FIXTURES INPUT'!$A$4:$H$41,7,FALSE)</f>
        <v>Home</v>
      </c>
      <c r="H578" s="13" t="str">
        <f>VLOOKUP($B578,'FIXTURES INPUT'!$A$4:$H$41,8,FALSE)</f>
        <v>Standard</v>
      </c>
      <c r="I578" s="13">
        <f t="shared" si="96"/>
        <v>24</v>
      </c>
      <c r="J578" s="4" t="str">
        <f>VLOOKUP($I578,LISTS!$A$2:$B$39,2,FALSE)</f>
        <v>Additional 6</v>
      </c>
      <c r="K578" s="32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X578" s="13">
        <f>(IF($K578="No",0,VLOOKUP(X$3,LISTS!$M$2:$N$21,2,FALSE)*L578))*VLOOKUP($H578,LISTS!$G$2:$H$10,2,FALSE)</f>
        <v>0</v>
      </c>
      <c r="Y578" s="13">
        <f>(IF($K578="No",0,VLOOKUP(Y$3,LISTS!$M$2:$N$21,2,FALSE)*M578))*VLOOKUP($H578,LISTS!$G$2:$H$10,2,FALSE)</f>
        <v>0</v>
      </c>
      <c r="Z578" s="13">
        <f>(IF($K578="No",0,VLOOKUP(Z$3,LISTS!$M$2:$N$21,2,FALSE)*N578))*VLOOKUP($H578,LISTS!$G$2:$H$10,2,FALSE)</f>
        <v>0</v>
      </c>
      <c r="AA578" s="13">
        <f>(IF($K578="No",0,VLOOKUP(AA$3,LISTS!$M$2:$N$21,2,FALSE)*O578))*VLOOKUP($H578,LISTS!$G$2:$H$10,2,FALSE)</f>
        <v>0</v>
      </c>
      <c r="AB578" s="13">
        <f>(IF($K578="No",0,VLOOKUP(AB$3,LISTS!$M$2:$N$21,2,FALSE)*P578))*VLOOKUP($H578,LISTS!$G$2:$H$10,2,FALSE)</f>
        <v>0</v>
      </c>
      <c r="AC578" s="13">
        <f>(IF($K578="No",0,VLOOKUP(AC$3,LISTS!$M$2:$N$21,2,FALSE)*IF(Q578="YES",1,0)))*VLOOKUP($H578,LISTS!$G$2:$H$10,2,FALSE)</f>
        <v>0</v>
      </c>
      <c r="AD578" s="13">
        <f>(IF($K578="No",0,VLOOKUP(AD$3,LISTS!$M$2:$N$21,2,FALSE)*IF(R578="YES",1,0)))*VLOOKUP($H578,LISTS!$G$2:$H$10,2,FALSE)</f>
        <v>0</v>
      </c>
      <c r="AE578" s="13">
        <f>(IF($K578="No",0,VLOOKUP(AE$3,LISTS!$M$2:$N$21,2,FALSE)*IF(S578="YES",1,0)))*VLOOKUP($H578,LISTS!$G$2:$H$10,2,FALSE)</f>
        <v>0</v>
      </c>
      <c r="AF578" s="13">
        <f>(IF($K578="No",0,VLOOKUP(AF$3,LISTS!$M$2:$N$21,2,FALSE)*IF(T578="YES",1,0)))*VLOOKUP($H578,LISTS!$G$2:$H$10,2,FALSE)</f>
        <v>0</v>
      </c>
      <c r="AG578" s="13">
        <f>(IF($K578="No",0,VLOOKUP(AG$3,LISTS!$M$2:$N$21,2,FALSE)*IF(U578="YES",1,0)))*VLOOKUP($H578,LISTS!$G$2:$H$10,2,FALSE)</f>
        <v>0</v>
      </c>
      <c r="AH578" s="13">
        <f>(IF($K578="No",0,VLOOKUP(AH$3,LISTS!$M$2:$N$21,2,FALSE)*IF(V578="YES",1,0)))*VLOOKUP($H578,LISTS!$G$2:$H$10,2,FALSE)</f>
        <v>0</v>
      </c>
      <c r="AI578" s="29">
        <f t="shared" si="95"/>
        <v>0</v>
      </c>
    </row>
    <row r="579" spans="1:35" x14ac:dyDescent="0.25">
      <c r="A579" s="3">
        <f t="shared" si="105"/>
        <v>2023</v>
      </c>
      <c r="B579" s="11">
        <f t="shared" si="106"/>
        <v>20</v>
      </c>
      <c r="C579" s="11" t="str">
        <f>VLOOKUP($B579,'FIXTURES INPUT'!$A$4:$H$41,2,FALSE)</f>
        <v>WK20</v>
      </c>
      <c r="D579" s="13" t="str">
        <f>VLOOKUP($B579,'FIXTURES INPUT'!$A$4:$H$41,3,FALSE)</f>
        <v>Sat</v>
      </c>
      <c r="E579" s="14">
        <f>VLOOKUP($B579,'FIXTURES INPUT'!$A$4:$H$41,4,FALSE)</f>
        <v>45157</v>
      </c>
      <c r="F579" s="4" t="str">
        <f>VLOOKUP($B579,'FIXTURES INPUT'!$A$4:$H$41,6,FALSE)</f>
        <v>Bures</v>
      </c>
      <c r="G579" s="13" t="str">
        <f>VLOOKUP($B579,'FIXTURES INPUT'!$A$4:$H$41,7,FALSE)</f>
        <v>Home</v>
      </c>
      <c r="H579" s="13" t="str">
        <f>VLOOKUP($B579,'FIXTURES INPUT'!$A$4:$H$41,8,FALSE)</f>
        <v>Standard</v>
      </c>
      <c r="I579" s="13">
        <f t="shared" si="96"/>
        <v>25</v>
      </c>
      <c r="J579" s="4" t="str">
        <f>VLOOKUP($I579,LISTS!$A$2:$B$39,2,FALSE)</f>
        <v>Additional 7</v>
      </c>
      <c r="K579" s="32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X579" s="13">
        <f>(IF($K579="No",0,VLOOKUP(X$3,LISTS!$M$2:$N$21,2,FALSE)*L579))*VLOOKUP($H579,LISTS!$G$2:$H$10,2,FALSE)</f>
        <v>0</v>
      </c>
      <c r="Y579" s="13">
        <f>(IF($K579="No",0,VLOOKUP(Y$3,LISTS!$M$2:$N$21,2,FALSE)*M579))*VLOOKUP($H579,LISTS!$G$2:$H$10,2,FALSE)</f>
        <v>0</v>
      </c>
      <c r="Z579" s="13">
        <f>(IF($K579="No",0,VLOOKUP(Z$3,LISTS!$M$2:$N$21,2,FALSE)*N579))*VLOOKUP($H579,LISTS!$G$2:$H$10,2,FALSE)</f>
        <v>0</v>
      </c>
      <c r="AA579" s="13">
        <f>(IF($K579="No",0,VLOOKUP(AA$3,LISTS!$M$2:$N$21,2,FALSE)*O579))*VLOOKUP($H579,LISTS!$G$2:$H$10,2,FALSE)</f>
        <v>0</v>
      </c>
      <c r="AB579" s="13">
        <f>(IF($K579="No",0,VLOOKUP(AB$3,LISTS!$M$2:$N$21,2,FALSE)*P579))*VLOOKUP($H579,LISTS!$G$2:$H$10,2,FALSE)</f>
        <v>0</v>
      </c>
      <c r="AC579" s="13">
        <f>(IF($K579="No",0,VLOOKUP(AC$3,LISTS!$M$2:$N$21,2,FALSE)*IF(Q579="YES",1,0)))*VLOOKUP($H579,LISTS!$G$2:$H$10,2,FALSE)</f>
        <v>0</v>
      </c>
      <c r="AD579" s="13">
        <f>(IF($K579="No",0,VLOOKUP(AD$3,LISTS!$M$2:$N$21,2,FALSE)*IF(R579="YES",1,0)))*VLOOKUP($H579,LISTS!$G$2:$H$10,2,FALSE)</f>
        <v>0</v>
      </c>
      <c r="AE579" s="13">
        <f>(IF($K579="No",0,VLOOKUP(AE$3,LISTS!$M$2:$N$21,2,FALSE)*IF(S579="YES",1,0)))*VLOOKUP($H579,LISTS!$G$2:$H$10,2,FALSE)</f>
        <v>0</v>
      </c>
      <c r="AF579" s="13">
        <f>(IF($K579="No",0,VLOOKUP(AF$3,LISTS!$M$2:$N$21,2,FALSE)*IF(T579="YES",1,0)))*VLOOKUP($H579,LISTS!$G$2:$H$10,2,FALSE)</f>
        <v>0</v>
      </c>
      <c r="AG579" s="13">
        <f>(IF($K579="No",0,VLOOKUP(AG$3,LISTS!$M$2:$N$21,2,FALSE)*IF(U579="YES",1,0)))*VLOOKUP($H579,LISTS!$G$2:$H$10,2,FALSE)</f>
        <v>0</v>
      </c>
      <c r="AH579" s="13">
        <f>(IF($K579="No",0,VLOOKUP(AH$3,LISTS!$M$2:$N$21,2,FALSE)*IF(V579="YES",1,0)))*VLOOKUP($H579,LISTS!$G$2:$H$10,2,FALSE)</f>
        <v>0</v>
      </c>
      <c r="AI579" s="29">
        <f t="shared" si="95"/>
        <v>0</v>
      </c>
    </row>
    <row r="580" spans="1:35" x14ac:dyDescent="0.25">
      <c r="A580" s="3">
        <f t="shared" si="105"/>
        <v>2023</v>
      </c>
      <c r="B580" s="11">
        <f t="shared" si="106"/>
        <v>20</v>
      </c>
      <c r="C580" s="11" t="str">
        <f>VLOOKUP($B580,'FIXTURES INPUT'!$A$4:$H$41,2,FALSE)</f>
        <v>WK20</v>
      </c>
      <c r="D580" s="13" t="str">
        <f>VLOOKUP($B580,'FIXTURES INPUT'!$A$4:$H$41,3,FALSE)</f>
        <v>Sat</v>
      </c>
      <c r="E580" s="14">
        <f>VLOOKUP($B580,'FIXTURES INPUT'!$A$4:$H$41,4,FALSE)</f>
        <v>45157</v>
      </c>
      <c r="F580" s="4" t="str">
        <f>VLOOKUP($B580,'FIXTURES INPUT'!$A$4:$H$41,6,FALSE)</f>
        <v>Bures</v>
      </c>
      <c r="G580" s="13" t="str">
        <f>VLOOKUP($B580,'FIXTURES INPUT'!$A$4:$H$41,7,FALSE)</f>
        <v>Home</v>
      </c>
      <c r="H580" s="13" t="str">
        <f>VLOOKUP($B580,'FIXTURES INPUT'!$A$4:$H$41,8,FALSE)</f>
        <v>Standard</v>
      </c>
      <c r="I580" s="13">
        <f t="shared" si="96"/>
        <v>26</v>
      </c>
      <c r="J580" s="4" t="str">
        <f>VLOOKUP($I580,LISTS!$A$2:$B$39,2,FALSE)</f>
        <v>Additional 8</v>
      </c>
      <c r="K580" s="32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X580" s="13">
        <f>(IF($K580="No",0,VLOOKUP(X$3,LISTS!$M$2:$N$21,2,FALSE)*L580))*VLOOKUP($H580,LISTS!$G$2:$H$10,2,FALSE)</f>
        <v>0</v>
      </c>
      <c r="Y580" s="13">
        <f>(IF($K580="No",0,VLOOKUP(Y$3,LISTS!$M$2:$N$21,2,FALSE)*M580))*VLOOKUP($H580,LISTS!$G$2:$H$10,2,FALSE)</f>
        <v>0</v>
      </c>
      <c r="Z580" s="13">
        <f>(IF($K580="No",0,VLOOKUP(Z$3,LISTS!$M$2:$N$21,2,FALSE)*N580))*VLOOKUP($H580,LISTS!$G$2:$H$10,2,FALSE)</f>
        <v>0</v>
      </c>
      <c r="AA580" s="13">
        <f>(IF($K580="No",0,VLOOKUP(AA$3,LISTS!$M$2:$N$21,2,FALSE)*O580))*VLOOKUP($H580,LISTS!$G$2:$H$10,2,FALSE)</f>
        <v>0</v>
      </c>
      <c r="AB580" s="13">
        <f>(IF($K580="No",0,VLOOKUP(AB$3,LISTS!$M$2:$N$21,2,FALSE)*P580))*VLOOKUP($H580,LISTS!$G$2:$H$10,2,FALSE)</f>
        <v>0</v>
      </c>
      <c r="AC580" s="13">
        <f>(IF($K580="No",0,VLOOKUP(AC$3,LISTS!$M$2:$N$21,2,FALSE)*IF(Q580="YES",1,0)))*VLOOKUP($H580,LISTS!$G$2:$H$10,2,FALSE)</f>
        <v>0</v>
      </c>
      <c r="AD580" s="13">
        <f>(IF($K580="No",0,VLOOKUP(AD$3,LISTS!$M$2:$N$21,2,FALSE)*IF(R580="YES",1,0)))*VLOOKUP($H580,LISTS!$G$2:$H$10,2,FALSE)</f>
        <v>0</v>
      </c>
      <c r="AE580" s="13">
        <f>(IF($K580="No",0,VLOOKUP(AE$3,LISTS!$M$2:$N$21,2,FALSE)*IF(S580="YES",1,0)))*VLOOKUP($H580,LISTS!$G$2:$H$10,2,FALSE)</f>
        <v>0</v>
      </c>
      <c r="AF580" s="13">
        <f>(IF($K580="No",0,VLOOKUP(AF$3,LISTS!$M$2:$N$21,2,FALSE)*IF(T580="YES",1,0)))*VLOOKUP($H580,LISTS!$G$2:$H$10,2,FALSE)</f>
        <v>0</v>
      </c>
      <c r="AG580" s="13">
        <f>(IF($K580="No",0,VLOOKUP(AG$3,LISTS!$M$2:$N$21,2,FALSE)*IF(U580="YES",1,0)))*VLOOKUP($H580,LISTS!$G$2:$H$10,2,FALSE)</f>
        <v>0</v>
      </c>
      <c r="AH580" s="13">
        <f>(IF($K580="No",0,VLOOKUP(AH$3,LISTS!$M$2:$N$21,2,FALSE)*IF(V580="YES",1,0)))*VLOOKUP($H580,LISTS!$G$2:$H$10,2,FALSE)</f>
        <v>0</v>
      </c>
      <c r="AI580" s="29">
        <f t="shared" si="95"/>
        <v>0</v>
      </c>
    </row>
    <row r="581" spans="1:35" x14ac:dyDescent="0.25">
      <c r="A581" s="3">
        <f t="shared" si="105"/>
        <v>2023</v>
      </c>
      <c r="B581" s="11">
        <f t="shared" si="106"/>
        <v>20</v>
      </c>
      <c r="C581" s="11" t="str">
        <f>VLOOKUP($B581,'FIXTURES INPUT'!$A$4:$H$41,2,FALSE)</f>
        <v>WK20</v>
      </c>
      <c r="D581" s="13" t="str">
        <f>VLOOKUP($B581,'FIXTURES INPUT'!$A$4:$H$41,3,FALSE)</f>
        <v>Sat</v>
      </c>
      <c r="E581" s="14">
        <f>VLOOKUP($B581,'FIXTURES INPUT'!$A$4:$H$41,4,FALSE)</f>
        <v>45157</v>
      </c>
      <c r="F581" s="4" t="str">
        <f>VLOOKUP($B581,'FIXTURES INPUT'!$A$4:$H$41,6,FALSE)</f>
        <v>Bures</v>
      </c>
      <c r="G581" s="13" t="str">
        <f>VLOOKUP($B581,'FIXTURES INPUT'!$A$4:$H$41,7,FALSE)</f>
        <v>Home</v>
      </c>
      <c r="H581" s="13" t="str">
        <f>VLOOKUP($B581,'FIXTURES INPUT'!$A$4:$H$41,8,FALSE)</f>
        <v>Standard</v>
      </c>
      <c r="I581" s="13">
        <f t="shared" si="96"/>
        <v>27</v>
      </c>
      <c r="J581" s="4" t="str">
        <f>VLOOKUP($I581,LISTS!$A$2:$B$39,2,FALSE)</f>
        <v>Additional 9</v>
      </c>
      <c r="K581" s="32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X581" s="13">
        <f>(IF($K581="No",0,VLOOKUP(X$3,LISTS!$M$2:$N$21,2,FALSE)*L581))*VLOOKUP($H581,LISTS!$G$2:$H$10,2,FALSE)</f>
        <v>0</v>
      </c>
      <c r="Y581" s="13">
        <f>(IF($K581="No",0,VLOOKUP(Y$3,LISTS!$M$2:$N$21,2,FALSE)*M581))*VLOOKUP($H581,LISTS!$G$2:$H$10,2,FALSE)</f>
        <v>0</v>
      </c>
      <c r="Z581" s="13">
        <f>(IF($K581="No",0,VLOOKUP(Z$3,LISTS!$M$2:$N$21,2,FALSE)*N581))*VLOOKUP($H581,LISTS!$G$2:$H$10,2,FALSE)</f>
        <v>0</v>
      </c>
      <c r="AA581" s="13">
        <f>(IF($K581="No",0,VLOOKUP(AA$3,LISTS!$M$2:$N$21,2,FALSE)*O581))*VLOOKUP($H581,LISTS!$G$2:$H$10,2,FALSE)</f>
        <v>0</v>
      </c>
      <c r="AB581" s="13">
        <f>(IF($K581="No",0,VLOOKUP(AB$3,LISTS!$M$2:$N$21,2,FALSE)*P581))*VLOOKUP($H581,LISTS!$G$2:$H$10,2,FALSE)</f>
        <v>0</v>
      </c>
      <c r="AC581" s="13">
        <f>(IF($K581="No",0,VLOOKUP(AC$3,LISTS!$M$2:$N$21,2,FALSE)*IF(Q581="YES",1,0)))*VLOOKUP($H581,LISTS!$G$2:$H$10,2,FALSE)</f>
        <v>0</v>
      </c>
      <c r="AD581" s="13">
        <f>(IF($K581="No",0,VLOOKUP(AD$3,LISTS!$M$2:$N$21,2,FALSE)*IF(R581="YES",1,0)))*VLOOKUP($H581,LISTS!$G$2:$H$10,2,FALSE)</f>
        <v>0</v>
      </c>
      <c r="AE581" s="13">
        <f>(IF($K581="No",0,VLOOKUP(AE$3,LISTS!$M$2:$N$21,2,FALSE)*IF(S581="YES",1,0)))*VLOOKUP($H581,LISTS!$G$2:$H$10,2,FALSE)</f>
        <v>0</v>
      </c>
      <c r="AF581" s="13">
        <f>(IF($K581="No",0,VLOOKUP(AF$3,LISTS!$M$2:$N$21,2,FALSE)*IF(T581="YES",1,0)))*VLOOKUP($H581,LISTS!$G$2:$H$10,2,FALSE)</f>
        <v>0</v>
      </c>
      <c r="AG581" s="13">
        <f>(IF($K581="No",0,VLOOKUP(AG$3,LISTS!$M$2:$N$21,2,FALSE)*IF(U581="YES",1,0)))*VLOOKUP($H581,LISTS!$G$2:$H$10,2,FALSE)</f>
        <v>0</v>
      </c>
      <c r="AH581" s="13">
        <f>(IF($K581="No",0,VLOOKUP(AH$3,LISTS!$M$2:$N$21,2,FALSE)*IF(V581="YES",1,0)))*VLOOKUP($H581,LISTS!$G$2:$H$10,2,FALSE)</f>
        <v>0</v>
      </c>
      <c r="AI581" s="29">
        <f t="shared" ref="AI581:AI644" si="107">IF(H581="CANCELLED","DNP",SUM(X581:AH581))</f>
        <v>0</v>
      </c>
    </row>
    <row r="582" spans="1:35" x14ac:dyDescent="0.25">
      <c r="A582" s="3">
        <f t="shared" si="105"/>
        <v>2023</v>
      </c>
      <c r="B582" s="11">
        <f t="shared" si="106"/>
        <v>20</v>
      </c>
      <c r="C582" s="11" t="str">
        <f>VLOOKUP($B582,'FIXTURES INPUT'!$A$4:$H$41,2,FALSE)</f>
        <v>WK20</v>
      </c>
      <c r="D582" s="13" t="str">
        <f>VLOOKUP($B582,'FIXTURES INPUT'!$A$4:$H$41,3,FALSE)</f>
        <v>Sat</v>
      </c>
      <c r="E582" s="14">
        <f>VLOOKUP($B582,'FIXTURES INPUT'!$A$4:$H$41,4,FALSE)</f>
        <v>45157</v>
      </c>
      <c r="F582" s="4" t="str">
        <f>VLOOKUP($B582,'FIXTURES INPUT'!$A$4:$H$41,6,FALSE)</f>
        <v>Bures</v>
      </c>
      <c r="G582" s="13" t="str">
        <f>VLOOKUP($B582,'FIXTURES INPUT'!$A$4:$H$41,7,FALSE)</f>
        <v>Home</v>
      </c>
      <c r="H582" s="13" t="str">
        <f>VLOOKUP($B582,'FIXTURES INPUT'!$A$4:$H$41,8,FALSE)</f>
        <v>Standard</v>
      </c>
      <c r="I582" s="13">
        <f t="shared" si="96"/>
        <v>28</v>
      </c>
      <c r="J582" s="4" t="str">
        <f>VLOOKUP($I582,LISTS!$A$2:$B$39,2,FALSE)</f>
        <v>Additional 10</v>
      </c>
      <c r="K582" s="32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X582" s="13">
        <f>(IF($K582="No",0,VLOOKUP(X$3,LISTS!$M$2:$N$21,2,FALSE)*L582))*VLOOKUP($H582,LISTS!$G$2:$H$10,2,FALSE)</f>
        <v>0</v>
      </c>
      <c r="Y582" s="13">
        <f>(IF($K582="No",0,VLOOKUP(Y$3,LISTS!$M$2:$N$21,2,FALSE)*M582))*VLOOKUP($H582,LISTS!$G$2:$H$10,2,FALSE)</f>
        <v>0</v>
      </c>
      <c r="Z582" s="13">
        <f>(IF($K582="No",0,VLOOKUP(Z$3,LISTS!$M$2:$N$21,2,FALSE)*N582))*VLOOKUP($H582,LISTS!$G$2:$H$10,2,FALSE)</f>
        <v>0</v>
      </c>
      <c r="AA582" s="13">
        <f>(IF($K582="No",0,VLOOKUP(AA$3,LISTS!$M$2:$N$21,2,FALSE)*O582))*VLOOKUP($H582,LISTS!$G$2:$H$10,2,FALSE)</f>
        <v>0</v>
      </c>
      <c r="AB582" s="13">
        <f>(IF($K582="No",0,VLOOKUP(AB$3,LISTS!$M$2:$N$21,2,FALSE)*P582))*VLOOKUP($H582,LISTS!$G$2:$H$10,2,FALSE)</f>
        <v>0</v>
      </c>
      <c r="AC582" s="13">
        <f>(IF($K582="No",0,VLOOKUP(AC$3,LISTS!$M$2:$N$21,2,FALSE)*IF(Q582="YES",1,0)))*VLOOKUP($H582,LISTS!$G$2:$H$10,2,FALSE)</f>
        <v>0</v>
      </c>
      <c r="AD582" s="13">
        <f>(IF($K582="No",0,VLOOKUP(AD$3,LISTS!$M$2:$N$21,2,FALSE)*IF(R582="YES",1,0)))*VLOOKUP($H582,LISTS!$G$2:$H$10,2,FALSE)</f>
        <v>0</v>
      </c>
      <c r="AE582" s="13">
        <f>(IF($K582="No",0,VLOOKUP(AE$3,LISTS!$M$2:$N$21,2,FALSE)*IF(S582="YES",1,0)))*VLOOKUP($H582,LISTS!$G$2:$H$10,2,FALSE)</f>
        <v>0</v>
      </c>
      <c r="AF582" s="13">
        <f>(IF($K582="No",0,VLOOKUP(AF$3,LISTS!$M$2:$N$21,2,FALSE)*IF(T582="YES",1,0)))*VLOOKUP($H582,LISTS!$G$2:$H$10,2,FALSE)</f>
        <v>0</v>
      </c>
      <c r="AG582" s="13">
        <f>(IF($K582="No",0,VLOOKUP(AG$3,LISTS!$M$2:$N$21,2,FALSE)*IF(U582="YES",1,0)))*VLOOKUP($H582,LISTS!$G$2:$H$10,2,FALSE)</f>
        <v>0</v>
      </c>
      <c r="AH582" s="13">
        <f>(IF($K582="No",0,VLOOKUP(AH$3,LISTS!$M$2:$N$21,2,FALSE)*IF(V582="YES",1,0)))*VLOOKUP($H582,LISTS!$G$2:$H$10,2,FALSE)</f>
        <v>0</v>
      </c>
      <c r="AI582" s="29">
        <f t="shared" si="107"/>
        <v>0</v>
      </c>
    </row>
    <row r="583" spans="1:35" ht="15.75" thickBot="1" x14ac:dyDescent="0.3">
      <c r="A583" s="6">
        <f t="shared" si="105"/>
        <v>2023</v>
      </c>
      <c r="B583" s="15">
        <f t="shared" si="106"/>
        <v>20</v>
      </c>
      <c r="C583" s="15" t="str">
        <f>VLOOKUP($B583,'FIXTURES INPUT'!$A$4:$H$41,2,FALSE)</f>
        <v>WK20</v>
      </c>
      <c r="D583" s="15" t="str">
        <f>VLOOKUP($B583,'FIXTURES INPUT'!$A$4:$H$41,3,FALSE)</f>
        <v>Sat</v>
      </c>
      <c r="E583" s="16">
        <f>VLOOKUP($B583,'FIXTURES INPUT'!$A$4:$H$41,4,FALSE)</f>
        <v>45157</v>
      </c>
      <c r="F583" s="6" t="str">
        <f>VLOOKUP($B583,'FIXTURES INPUT'!$A$4:$H$41,6,FALSE)</f>
        <v>Bures</v>
      </c>
      <c r="G583" s="15" t="str">
        <f>VLOOKUP($B583,'FIXTURES INPUT'!$A$4:$H$41,7,FALSE)</f>
        <v>Home</v>
      </c>
      <c r="H583" s="15" t="str">
        <f>VLOOKUP($B583,'FIXTURES INPUT'!$A$4:$H$41,8,FALSE)</f>
        <v>Standard</v>
      </c>
      <c r="I583" s="15">
        <f t="shared" si="96"/>
        <v>29</v>
      </c>
      <c r="J583" s="6" t="str">
        <f>VLOOKUP($I583,LISTS!$A$2:$B$39,2,FALSE)</f>
        <v>Additional 11</v>
      </c>
      <c r="K583" s="33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X583" s="15">
        <f>(IF($K583="No",0,VLOOKUP(X$3,LISTS!$M$2:$N$21,2,FALSE)*L583))*VLOOKUP($H583,LISTS!$G$2:$H$10,2,FALSE)</f>
        <v>0</v>
      </c>
      <c r="Y583" s="15">
        <f>(IF($K583="No",0,VLOOKUP(Y$3,LISTS!$M$2:$N$21,2,FALSE)*M583))*VLOOKUP($H583,LISTS!$G$2:$H$10,2,FALSE)</f>
        <v>0</v>
      </c>
      <c r="Z583" s="15">
        <f>(IF($K583="No",0,VLOOKUP(Z$3,LISTS!$M$2:$N$21,2,FALSE)*N583))*VLOOKUP($H583,LISTS!$G$2:$H$10,2,FALSE)</f>
        <v>0</v>
      </c>
      <c r="AA583" s="15">
        <f>(IF($K583="No",0,VLOOKUP(AA$3,LISTS!$M$2:$N$21,2,FALSE)*O583))*VLOOKUP($H583,LISTS!$G$2:$H$10,2,FALSE)</f>
        <v>0</v>
      </c>
      <c r="AB583" s="15">
        <f>(IF($K583="No",0,VLOOKUP(AB$3,LISTS!$M$2:$N$21,2,FALSE)*P583))*VLOOKUP($H583,LISTS!$G$2:$H$10,2,FALSE)</f>
        <v>0</v>
      </c>
      <c r="AC583" s="15">
        <f>(IF($K583="No",0,VLOOKUP(AC$3,LISTS!$M$2:$N$21,2,FALSE)*IF(Q583="YES",1,0)))*VLOOKUP($H583,LISTS!$G$2:$H$10,2,FALSE)</f>
        <v>0</v>
      </c>
      <c r="AD583" s="15">
        <f>(IF($K583="No",0,VLOOKUP(AD$3,LISTS!$M$2:$N$21,2,FALSE)*IF(R583="YES",1,0)))*VLOOKUP($H583,LISTS!$G$2:$H$10,2,FALSE)</f>
        <v>0</v>
      </c>
      <c r="AE583" s="15">
        <f>(IF($K583="No",0,VLOOKUP(AE$3,LISTS!$M$2:$N$21,2,FALSE)*IF(S583="YES",1,0)))*VLOOKUP($H583,LISTS!$G$2:$H$10,2,FALSE)</f>
        <v>0</v>
      </c>
      <c r="AF583" s="15">
        <f>(IF($K583="No",0,VLOOKUP(AF$3,LISTS!$M$2:$N$21,2,FALSE)*IF(T583="YES",1,0)))*VLOOKUP($H583,LISTS!$G$2:$H$10,2,FALSE)</f>
        <v>0</v>
      </c>
      <c r="AG583" s="15">
        <f>(IF($K583="No",0,VLOOKUP(AG$3,LISTS!$M$2:$N$21,2,FALSE)*IF(U583="YES",1,0)))*VLOOKUP($H583,LISTS!$G$2:$H$10,2,FALSE)</f>
        <v>0</v>
      </c>
      <c r="AH583" s="15">
        <f>(IF($K583="No",0,VLOOKUP(AH$3,LISTS!$M$2:$N$21,2,FALSE)*IF(V583="YES",1,0)))*VLOOKUP($H583,LISTS!$G$2:$H$10,2,FALSE)</f>
        <v>0</v>
      </c>
      <c r="AI583" s="30">
        <f t="shared" si="107"/>
        <v>0</v>
      </c>
    </row>
    <row r="584" spans="1:35" ht="15.75" thickTop="1" x14ac:dyDescent="0.25">
      <c r="A584" s="3">
        <v>2022</v>
      </c>
      <c r="B584" s="11">
        <f t="shared" ref="B584" si="108">B555+1</f>
        <v>21</v>
      </c>
      <c r="C584" s="11" t="str">
        <f>VLOOKUP($B584,'FIXTURES INPUT'!$A$4:$H$41,2,FALSE)</f>
        <v>WK21</v>
      </c>
      <c r="D584" s="11" t="str">
        <f>VLOOKUP($B584,'FIXTURES INPUT'!$A$4:$H$41,3,FALSE)</f>
        <v>Sat</v>
      </c>
      <c r="E584" s="12">
        <f>VLOOKUP($B584,'FIXTURES INPUT'!$A$4:$H$41,4,FALSE)</f>
        <v>45164</v>
      </c>
      <c r="F584" s="3" t="str">
        <f>VLOOKUP($B584,'FIXTURES INPUT'!$A$4:$H$41,6,FALSE)</f>
        <v>TBC</v>
      </c>
      <c r="G584" s="11" t="str">
        <f>VLOOKUP($B584,'FIXTURES INPUT'!$A$4:$H$41,7,FALSE)</f>
        <v xml:space="preserve"> - </v>
      </c>
      <c r="H584" s="11" t="str">
        <f>VLOOKUP($B584,'FIXTURES INPUT'!$A$4:$H$41,8,FALSE)</f>
        <v>Standard</v>
      </c>
      <c r="I584" s="11">
        <v>1</v>
      </c>
      <c r="J584" s="3" t="str">
        <f>VLOOKUP($I584,LISTS!$A$2:$B$39,2,FALSE)</f>
        <v>Logan</v>
      </c>
      <c r="K584" s="31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X584" s="11">
        <f>(IF($K584="No",0,VLOOKUP(X$3,LISTS!$M$2:$N$21,2,FALSE)*L584))*VLOOKUP($H584,LISTS!$G$2:$H$10,2,FALSE)</f>
        <v>0</v>
      </c>
      <c r="Y584" s="11">
        <f>(IF($K584="No",0,VLOOKUP(Y$3,LISTS!$M$2:$N$21,2,FALSE)*M584))*VLOOKUP($H584,LISTS!$G$2:$H$10,2,FALSE)</f>
        <v>0</v>
      </c>
      <c r="Z584" s="11">
        <f>(IF($K584="No",0,VLOOKUP(Z$3,LISTS!$M$2:$N$21,2,FALSE)*N584))*VLOOKUP($H584,LISTS!$G$2:$H$10,2,FALSE)</f>
        <v>0</v>
      </c>
      <c r="AA584" s="11">
        <f>(IF($K584="No",0,VLOOKUP(AA$3,LISTS!$M$2:$N$21,2,FALSE)*O584))*VLOOKUP($H584,LISTS!$G$2:$H$10,2,FALSE)</f>
        <v>0</v>
      </c>
      <c r="AB584" s="11">
        <f>(IF($K584="No",0,VLOOKUP(AB$3,LISTS!$M$2:$N$21,2,FALSE)*P584))*VLOOKUP($H584,LISTS!$G$2:$H$10,2,FALSE)</f>
        <v>0</v>
      </c>
      <c r="AC584" s="11">
        <f>(IF($K584="No",0,VLOOKUP(AC$3,LISTS!$M$2:$N$21,2,FALSE)*IF(Q584="YES",1,0)))*VLOOKUP($H584,LISTS!$G$2:$H$10,2,FALSE)</f>
        <v>0</v>
      </c>
      <c r="AD584" s="11">
        <f>(IF($K584="No",0,VLOOKUP(AD$3,LISTS!$M$2:$N$21,2,FALSE)*IF(R584="YES",1,0)))*VLOOKUP($H584,LISTS!$G$2:$H$10,2,FALSE)</f>
        <v>0</v>
      </c>
      <c r="AE584" s="11">
        <f>(IF($K584="No",0,VLOOKUP(AE$3,LISTS!$M$2:$N$21,2,FALSE)*IF(S584="YES",1,0)))*VLOOKUP($H584,LISTS!$G$2:$H$10,2,FALSE)</f>
        <v>0</v>
      </c>
      <c r="AF584" s="11">
        <f>(IF($K584="No",0,VLOOKUP(AF$3,LISTS!$M$2:$N$21,2,FALSE)*IF(T584="YES",1,0)))*VLOOKUP($H584,LISTS!$G$2:$H$10,2,FALSE)</f>
        <v>0</v>
      </c>
      <c r="AG584" s="11">
        <f>(IF($K584="No",0,VLOOKUP(AG$3,LISTS!$M$2:$N$21,2,FALSE)*IF(U584="YES",1,0)))*VLOOKUP($H584,LISTS!$G$2:$H$10,2,FALSE)</f>
        <v>0</v>
      </c>
      <c r="AH584" s="11">
        <f>(IF($K584="No",0,VLOOKUP(AH$3,LISTS!$M$2:$N$21,2,FALSE)*IF(V584="YES",1,0)))*VLOOKUP($H584,LISTS!$G$2:$H$10,2,FALSE)</f>
        <v>0</v>
      </c>
      <c r="AI584" s="28">
        <f t="shared" si="107"/>
        <v>0</v>
      </c>
    </row>
    <row r="585" spans="1:35" x14ac:dyDescent="0.25">
      <c r="A585" s="3">
        <f t="shared" ref="A585" si="109">$A$4</f>
        <v>2023</v>
      </c>
      <c r="B585" s="11">
        <f t="shared" ref="B585" si="110">B584</f>
        <v>21</v>
      </c>
      <c r="C585" s="11" t="str">
        <f>VLOOKUP($B585,'FIXTURES INPUT'!$A$4:$H$41,2,FALSE)</f>
        <v>WK21</v>
      </c>
      <c r="D585" s="13" t="str">
        <f>VLOOKUP($B585,'FIXTURES INPUT'!$A$4:$H$41,3,FALSE)</f>
        <v>Sat</v>
      </c>
      <c r="E585" s="14">
        <f>VLOOKUP($B585,'FIXTURES INPUT'!$A$4:$H$41,4,FALSE)</f>
        <v>45164</v>
      </c>
      <c r="F585" s="4" t="str">
        <f>VLOOKUP($B585,'FIXTURES INPUT'!$A$4:$H$41,6,FALSE)</f>
        <v>TBC</v>
      </c>
      <c r="G585" s="13" t="str">
        <f>VLOOKUP($B585,'FIXTURES INPUT'!$A$4:$H$41,7,FALSE)</f>
        <v xml:space="preserve"> - </v>
      </c>
      <c r="H585" s="13" t="str">
        <f>VLOOKUP($B585,'FIXTURES INPUT'!$A$4:$H$41,8,FALSE)</f>
        <v>Standard</v>
      </c>
      <c r="I585" s="13">
        <v>2</v>
      </c>
      <c r="J585" s="4" t="str">
        <f>VLOOKUP($I585,LISTS!$A$2:$B$39,2,FALSE)</f>
        <v>Tris</v>
      </c>
      <c r="K585" s="32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X585" s="13">
        <f>(IF($K585="No",0,VLOOKUP(X$3,LISTS!$M$2:$N$21,2,FALSE)*L585))*VLOOKUP($H585,LISTS!$G$2:$H$10,2,FALSE)</f>
        <v>0</v>
      </c>
      <c r="Y585" s="13">
        <f>(IF($K585="No",0,VLOOKUP(Y$3,LISTS!$M$2:$N$21,2,FALSE)*M585))*VLOOKUP($H585,LISTS!$G$2:$H$10,2,FALSE)</f>
        <v>0</v>
      </c>
      <c r="Z585" s="13">
        <f>(IF($K585="No",0,VLOOKUP(Z$3,LISTS!$M$2:$N$21,2,FALSE)*N585))*VLOOKUP($H585,LISTS!$G$2:$H$10,2,FALSE)</f>
        <v>0</v>
      </c>
      <c r="AA585" s="13">
        <f>(IF($K585="No",0,VLOOKUP(AA$3,LISTS!$M$2:$N$21,2,FALSE)*O585))*VLOOKUP($H585,LISTS!$G$2:$H$10,2,FALSE)</f>
        <v>0</v>
      </c>
      <c r="AB585" s="13">
        <f>(IF($K585="No",0,VLOOKUP(AB$3,LISTS!$M$2:$N$21,2,FALSE)*P585))*VLOOKUP($H585,LISTS!$G$2:$H$10,2,FALSE)</f>
        <v>0</v>
      </c>
      <c r="AC585" s="13">
        <f>(IF($K585="No",0,VLOOKUP(AC$3,LISTS!$M$2:$N$21,2,FALSE)*IF(Q585="YES",1,0)))*VLOOKUP($H585,LISTS!$G$2:$H$10,2,FALSE)</f>
        <v>0</v>
      </c>
      <c r="AD585" s="13">
        <f>(IF($K585="No",0,VLOOKUP(AD$3,LISTS!$M$2:$N$21,2,FALSE)*IF(R585="YES",1,0)))*VLOOKUP($H585,LISTS!$G$2:$H$10,2,FALSE)</f>
        <v>0</v>
      </c>
      <c r="AE585" s="13">
        <f>(IF($K585="No",0,VLOOKUP(AE$3,LISTS!$M$2:$N$21,2,FALSE)*IF(S585="YES",1,0)))*VLOOKUP($H585,LISTS!$G$2:$H$10,2,FALSE)</f>
        <v>0</v>
      </c>
      <c r="AF585" s="13">
        <f>(IF($K585="No",0,VLOOKUP(AF$3,LISTS!$M$2:$N$21,2,FALSE)*IF(T585="YES",1,0)))*VLOOKUP($H585,LISTS!$G$2:$H$10,2,FALSE)</f>
        <v>0</v>
      </c>
      <c r="AG585" s="13">
        <f>(IF($K585="No",0,VLOOKUP(AG$3,LISTS!$M$2:$N$21,2,FALSE)*IF(U585="YES",1,0)))*VLOOKUP($H585,LISTS!$G$2:$H$10,2,FALSE)</f>
        <v>0</v>
      </c>
      <c r="AH585" s="13">
        <f>(IF($K585="No",0,VLOOKUP(AH$3,LISTS!$M$2:$N$21,2,FALSE)*IF(V585="YES",1,0)))*VLOOKUP($H585,LISTS!$G$2:$H$10,2,FALSE)</f>
        <v>0</v>
      </c>
      <c r="AI585" s="29">
        <f t="shared" si="107"/>
        <v>0</v>
      </c>
    </row>
    <row r="586" spans="1:35" x14ac:dyDescent="0.25">
      <c r="A586" s="3">
        <f t="shared" si="105"/>
        <v>2023</v>
      </c>
      <c r="B586" s="11">
        <f t="shared" si="106"/>
        <v>21</v>
      </c>
      <c r="C586" s="11" t="str">
        <f>VLOOKUP($B586,'FIXTURES INPUT'!$A$4:$H$41,2,FALSE)</f>
        <v>WK21</v>
      </c>
      <c r="D586" s="13" t="str">
        <f>VLOOKUP($B586,'FIXTURES INPUT'!$A$4:$H$41,3,FALSE)</f>
        <v>Sat</v>
      </c>
      <c r="E586" s="14">
        <f>VLOOKUP($B586,'FIXTURES INPUT'!$A$4:$H$41,4,FALSE)</f>
        <v>45164</v>
      </c>
      <c r="F586" s="4" t="str">
        <f>VLOOKUP($B586,'FIXTURES INPUT'!$A$4:$H$41,6,FALSE)</f>
        <v>TBC</v>
      </c>
      <c r="G586" s="13" t="str">
        <f>VLOOKUP($B586,'FIXTURES INPUT'!$A$4:$H$41,7,FALSE)</f>
        <v xml:space="preserve"> - </v>
      </c>
      <c r="H586" s="13" t="str">
        <f>VLOOKUP($B586,'FIXTURES INPUT'!$A$4:$H$41,8,FALSE)</f>
        <v>Standard</v>
      </c>
      <c r="I586" s="13">
        <v>3</v>
      </c>
      <c r="J586" s="4" t="str">
        <f>VLOOKUP($I586,LISTS!$A$2:$B$39,2,FALSE)</f>
        <v>Jepson</v>
      </c>
      <c r="K586" s="32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X586" s="13">
        <f>(IF($K586="No",0,VLOOKUP(X$3,LISTS!$M$2:$N$21,2,FALSE)*L586))*VLOOKUP($H586,LISTS!$G$2:$H$10,2,FALSE)</f>
        <v>0</v>
      </c>
      <c r="Y586" s="13">
        <f>(IF($K586="No",0,VLOOKUP(Y$3,LISTS!$M$2:$N$21,2,FALSE)*M586))*VLOOKUP($H586,LISTS!$G$2:$H$10,2,FALSE)</f>
        <v>0</v>
      </c>
      <c r="Z586" s="13">
        <f>(IF($K586="No",0,VLOOKUP(Z$3,LISTS!$M$2:$N$21,2,FALSE)*N586))*VLOOKUP($H586,LISTS!$G$2:$H$10,2,FALSE)</f>
        <v>0</v>
      </c>
      <c r="AA586" s="13">
        <f>(IF($K586="No",0,VLOOKUP(AA$3,LISTS!$M$2:$N$21,2,FALSE)*O586))*VLOOKUP($H586,LISTS!$G$2:$H$10,2,FALSE)</f>
        <v>0</v>
      </c>
      <c r="AB586" s="13">
        <f>(IF($K586="No",0,VLOOKUP(AB$3,LISTS!$M$2:$N$21,2,FALSE)*P586))*VLOOKUP($H586,LISTS!$G$2:$H$10,2,FALSE)</f>
        <v>0</v>
      </c>
      <c r="AC586" s="13">
        <f>(IF($K586="No",0,VLOOKUP(AC$3,LISTS!$M$2:$N$21,2,FALSE)*IF(Q586="YES",1,0)))*VLOOKUP($H586,LISTS!$G$2:$H$10,2,FALSE)</f>
        <v>0</v>
      </c>
      <c r="AD586" s="13">
        <f>(IF($K586="No",0,VLOOKUP(AD$3,LISTS!$M$2:$N$21,2,FALSE)*IF(R586="YES",1,0)))*VLOOKUP($H586,LISTS!$G$2:$H$10,2,FALSE)</f>
        <v>0</v>
      </c>
      <c r="AE586" s="13">
        <f>(IF($K586="No",0,VLOOKUP(AE$3,LISTS!$M$2:$N$21,2,FALSE)*IF(S586="YES",1,0)))*VLOOKUP($H586,LISTS!$G$2:$H$10,2,FALSE)</f>
        <v>0</v>
      </c>
      <c r="AF586" s="13">
        <f>(IF($K586="No",0,VLOOKUP(AF$3,LISTS!$M$2:$N$21,2,FALSE)*IF(T586="YES",1,0)))*VLOOKUP($H586,LISTS!$G$2:$H$10,2,FALSE)</f>
        <v>0</v>
      </c>
      <c r="AG586" s="13">
        <f>(IF($K586="No",0,VLOOKUP(AG$3,LISTS!$M$2:$N$21,2,FALSE)*IF(U586="YES",1,0)))*VLOOKUP($H586,LISTS!$G$2:$H$10,2,FALSE)</f>
        <v>0</v>
      </c>
      <c r="AH586" s="13">
        <f>(IF($K586="No",0,VLOOKUP(AH$3,LISTS!$M$2:$N$21,2,FALSE)*IF(V586="YES",1,0)))*VLOOKUP($H586,LISTS!$G$2:$H$10,2,FALSE)</f>
        <v>0</v>
      </c>
      <c r="AI586" s="29">
        <f t="shared" si="107"/>
        <v>0</v>
      </c>
    </row>
    <row r="587" spans="1:35" x14ac:dyDescent="0.25">
      <c r="A587" s="3">
        <f t="shared" si="105"/>
        <v>2023</v>
      </c>
      <c r="B587" s="11">
        <f t="shared" si="106"/>
        <v>21</v>
      </c>
      <c r="C587" s="11" t="str">
        <f>VLOOKUP($B587,'FIXTURES INPUT'!$A$4:$H$41,2,FALSE)</f>
        <v>WK21</v>
      </c>
      <c r="D587" s="13" t="str">
        <f>VLOOKUP($B587,'FIXTURES INPUT'!$A$4:$H$41,3,FALSE)</f>
        <v>Sat</v>
      </c>
      <c r="E587" s="14">
        <f>VLOOKUP($B587,'FIXTURES INPUT'!$A$4:$H$41,4,FALSE)</f>
        <v>45164</v>
      </c>
      <c r="F587" s="4" t="str">
        <f>VLOOKUP($B587,'FIXTURES INPUT'!$A$4:$H$41,6,FALSE)</f>
        <v>TBC</v>
      </c>
      <c r="G587" s="13" t="str">
        <f>VLOOKUP($B587,'FIXTURES INPUT'!$A$4:$H$41,7,FALSE)</f>
        <v xml:space="preserve"> - </v>
      </c>
      <c r="H587" s="13" t="str">
        <f>VLOOKUP($B587,'FIXTURES INPUT'!$A$4:$H$41,8,FALSE)</f>
        <v>Standard</v>
      </c>
      <c r="I587" s="13">
        <v>4</v>
      </c>
      <c r="J587" s="4" t="str">
        <f>VLOOKUP($I587,LISTS!$A$2:$B$39,2,FALSE)</f>
        <v>Wellsy</v>
      </c>
      <c r="K587" s="32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X587" s="13">
        <f>(IF($K587="No",0,VLOOKUP(X$3,LISTS!$M$2:$N$21,2,FALSE)*L587))*VLOOKUP($H587,LISTS!$G$2:$H$10,2,FALSE)</f>
        <v>0</v>
      </c>
      <c r="Y587" s="13">
        <f>(IF($K587="No",0,VLOOKUP(Y$3,LISTS!$M$2:$N$21,2,FALSE)*M587))*VLOOKUP($H587,LISTS!$G$2:$H$10,2,FALSE)</f>
        <v>0</v>
      </c>
      <c r="Z587" s="13">
        <f>(IF($K587="No",0,VLOOKUP(Z$3,LISTS!$M$2:$N$21,2,FALSE)*N587))*VLOOKUP($H587,LISTS!$G$2:$H$10,2,FALSE)</f>
        <v>0</v>
      </c>
      <c r="AA587" s="13">
        <f>(IF($K587="No",0,VLOOKUP(AA$3,LISTS!$M$2:$N$21,2,FALSE)*O587))*VLOOKUP($H587,LISTS!$G$2:$H$10,2,FALSE)</f>
        <v>0</v>
      </c>
      <c r="AB587" s="13">
        <f>(IF($K587="No",0,VLOOKUP(AB$3,LISTS!$M$2:$N$21,2,FALSE)*P587))*VLOOKUP($H587,LISTS!$G$2:$H$10,2,FALSE)</f>
        <v>0</v>
      </c>
      <c r="AC587" s="13">
        <f>(IF($K587="No",0,VLOOKUP(AC$3,LISTS!$M$2:$N$21,2,FALSE)*IF(Q587="YES",1,0)))*VLOOKUP($H587,LISTS!$G$2:$H$10,2,FALSE)</f>
        <v>0</v>
      </c>
      <c r="AD587" s="13">
        <f>(IF($K587="No",0,VLOOKUP(AD$3,LISTS!$M$2:$N$21,2,FALSE)*IF(R587="YES",1,0)))*VLOOKUP($H587,LISTS!$G$2:$H$10,2,FALSE)</f>
        <v>0</v>
      </c>
      <c r="AE587" s="13">
        <f>(IF($K587="No",0,VLOOKUP(AE$3,LISTS!$M$2:$N$21,2,FALSE)*IF(S587="YES",1,0)))*VLOOKUP($H587,LISTS!$G$2:$H$10,2,FALSE)</f>
        <v>0</v>
      </c>
      <c r="AF587" s="13">
        <f>(IF($K587="No",0,VLOOKUP(AF$3,LISTS!$M$2:$N$21,2,FALSE)*IF(T587="YES",1,0)))*VLOOKUP($H587,LISTS!$G$2:$H$10,2,FALSE)</f>
        <v>0</v>
      </c>
      <c r="AG587" s="13">
        <f>(IF($K587="No",0,VLOOKUP(AG$3,LISTS!$M$2:$N$21,2,FALSE)*IF(U587="YES",1,0)))*VLOOKUP($H587,LISTS!$G$2:$H$10,2,FALSE)</f>
        <v>0</v>
      </c>
      <c r="AH587" s="13">
        <f>(IF($K587="No",0,VLOOKUP(AH$3,LISTS!$M$2:$N$21,2,FALSE)*IF(V587="YES",1,0)))*VLOOKUP($H587,LISTS!$G$2:$H$10,2,FALSE)</f>
        <v>0</v>
      </c>
      <c r="AI587" s="29">
        <f t="shared" si="107"/>
        <v>0</v>
      </c>
    </row>
    <row r="588" spans="1:35" x14ac:dyDescent="0.25">
      <c r="A588" s="3">
        <f t="shared" si="105"/>
        <v>2023</v>
      </c>
      <c r="B588" s="11">
        <f t="shared" si="106"/>
        <v>21</v>
      </c>
      <c r="C588" s="11" t="str">
        <f>VLOOKUP($B588,'FIXTURES INPUT'!$A$4:$H$41,2,FALSE)</f>
        <v>WK21</v>
      </c>
      <c r="D588" s="13" t="str">
        <f>VLOOKUP($B588,'FIXTURES INPUT'!$A$4:$H$41,3,FALSE)</f>
        <v>Sat</v>
      </c>
      <c r="E588" s="14">
        <f>VLOOKUP($B588,'FIXTURES INPUT'!$A$4:$H$41,4,FALSE)</f>
        <v>45164</v>
      </c>
      <c r="F588" s="4" t="str">
        <f>VLOOKUP($B588,'FIXTURES INPUT'!$A$4:$H$41,6,FALSE)</f>
        <v>TBC</v>
      </c>
      <c r="G588" s="13" t="str">
        <f>VLOOKUP($B588,'FIXTURES INPUT'!$A$4:$H$41,7,FALSE)</f>
        <v xml:space="preserve"> - </v>
      </c>
      <c r="H588" s="13" t="str">
        <f>VLOOKUP($B588,'FIXTURES INPUT'!$A$4:$H$41,8,FALSE)</f>
        <v>Standard</v>
      </c>
      <c r="I588" s="13">
        <v>5</v>
      </c>
      <c r="J588" s="4" t="str">
        <f>VLOOKUP($I588,LISTS!$A$2:$B$39,2,FALSE)</f>
        <v>Cal</v>
      </c>
      <c r="K588" s="32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X588" s="13">
        <f>(IF($K588="No",0,VLOOKUP(X$3,LISTS!$M$2:$N$21,2,FALSE)*L588))*VLOOKUP($H588,LISTS!$G$2:$H$10,2,FALSE)</f>
        <v>0</v>
      </c>
      <c r="Y588" s="13">
        <f>(IF($K588="No",0,VLOOKUP(Y$3,LISTS!$M$2:$N$21,2,FALSE)*M588))*VLOOKUP($H588,LISTS!$G$2:$H$10,2,FALSE)</f>
        <v>0</v>
      </c>
      <c r="Z588" s="13">
        <f>(IF($K588="No",0,VLOOKUP(Z$3,LISTS!$M$2:$N$21,2,FALSE)*N588))*VLOOKUP($H588,LISTS!$G$2:$H$10,2,FALSE)</f>
        <v>0</v>
      </c>
      <c r="AA588" s="13">
        <f>(IF($K588="No",0,VLOOKUP(AA$3,LISTS!$M$2:$N$21,2,FALSE)*O588))*VLOOKUP($H588,LISTS!$G$2:$H$10,2,FALSE)</f>
        <v>0</v>
      </c>
      <c r="AB588" s="13">
        <f>(IF($K588="No",0,VLOOKUP(AB$3,LISTS!$M$2:$N$21,2,FALSE)*P588))*VLOOKUP($H588,LISTS!$G$2:$H$10,2,FALSE)</f>
        <v>0</v>
      </c>
      <c r="AC588" s="13">
        <f>(IF($K588="No",0,VLOOKUP(AC$3,LISTS!$M$2:$N$21,2,FALSE)*IF(Q588="YES",1,0)))*VLOOKUP($H588,LISTS!$G$2:$H$10,2,FALSE)</f>
        <v>0</v>
      </c>
      <c r="AD588" s="13">
        <f>(IF($K588="No",0,VLOOKUP(AD$3,LISTS!$M$2:$N$21,2,FALSE)*IF(R588="YES",1,0)))*VLOOKUP($H588,LISTS!$G$2:$H$10,2,FALSE)</f>
        <v>0</v>
      </c>
      <c r="AE588" s="13">
        <f>(IF($K588="No",0,VLOOKUP(AE$3,LISTS!$M$2:$N$21,2,FALSE)*IF(S588="YES",1,0)))*VLOOKUP($H588,LISTS!$G$2:$H$10,2,FALSE)</f>
        <v>0</v>
      </c>
      <c r="AF588" s="13">
        <f>(IF($K588="No",0,VLOOKUP(AF$3,LISTS!$M$2:$N$21,2,FALSE)*IF(T588="YES",1,0)))*VLOOKUP($H588,LISTS!$G$2:$H$10,2,FALSE)</f>
        <v>0</v>
      </c>
      <c r="AG588" s="13">
        <f>(IF($K588="No",0,VLOOKUP(AG$3,LISTS!$M$2:$N$21,2,FALSE)*IF(U588="YES",1,0)))*VLOOKUP($H588,LISTS!$G$2:$H$10,2,FALSE)</f>
        <v>0</v>
      </c>
      <c r="AH588" s="13">
        <f>(IF($K588="No",0,VLOOKUP(AH$3,LISTS!$M$2:$N$21,2,FALSE)*IF(V588="YES",1,0)))*VLOOKUP($H588,LISTS!$G$2:$H$10,2,FALSE)</f>
        <v>0</v>
      </c>
      <c r="AI588" s="29">
        <f t="shared" si="107"/>
        <v>0</v>
      </c>
    </row>
    <row r="589" spans="1:35" x14ac:dyDescent="0.25">
      <c r="A589" s="3">
        <f t="shared" si="105"/>
        <v>2023</v>
      </c>
      <c r="B589" s="11">
        <f t="shared" si="106"/>
        <v>21</v>
      </c>
      <c r="C589" s="11" t="str">
        <f>VLOOKUP($B589,'FIXTURES INPUT'!$A$4:$H$41,2,FALSE)</f>
        <v>WK21</v>
      </c>
      <c r="D589" s="13" t="str">
        <f>VLOOKUP($B589,'FIXTURES INPUT'!$A$4:$H$41,3,FALSE)</f>
        <v>Sat</v>
      </c>
      <c r="E589" s="14">
        <f>VLOOKUP($B589,'FIXTURES INPUT'!$A$4:$H$41,4,FALSE)</f>
        <v>45164</v>
      </c>
      <c r="F589" s="4" t="str">
        <f>VLOOKUP($B589,'FIXTURES INPUT'!$A$4:$H$41,6,FALSE)</f>
        <v>TBC</v>
      </c>
      <c r="G589" s="13" t="str">
        <f>VLOOKUP($B589,'FIXTURES INPUT'!$A$4:$H$41,7,FALSE)</f>
        <v xml:space="preserve"> - </v>
      </c>
      <c r="H589" s="13" t="str">
        <f>VLOOKUP($B589,'FIXTURES INPUT'!$A$4:$H$41,8,FALSE)</f>
        <v>Standard</v>
      </c>
      <c r="I589" s="13">
        <v>6</v>
      </c>
      <c r="J589" s="4" t="str">
        <f>VLOOKUP($I589,LISTS!$A$2:$B$39,2,FALSE)</f>
        <v>Weavers</v>
      </c>
      <c r="K589" s="32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X589" s="13">
        <f>(IF($K589="No",0,VLOOKUP(X$3,LISTS!$M$2:$N$21,2,FALSE)*L589))*VLOOKUP($H589,LISTS!$G$2:$H$10,2,FALSE)</f>
        <v>0</v>
      </c>
      <c r="Y589" s="13">
        <f>(IF($K589="No",0,VLOOKUP(Y$3,LISTS!$M$2:$N$21,2,FALSE)*M589))*VLOOKUP($H589,LISTS!$G$2:$H$10,2,FALSE)</f>
        <v>0</v>
      </c>
      <c r="Z589" s="13">
        <f>(IF($K589="No",0,VLOOKUP(Z$3,LISTS!$M$2:$N$21,2,FALSE)*N589))*VLOOKUP($H589,LISTS!$G$2:$H$10,2,FALSE)</f>
        <v>0</v>
      </c>
      <c r="AA589" s="13">
        <f>(IF($K589="No",0,VLOOKUP(AA$3,LISTS!$M$2:$N$21,2,FALSE)*O589))*VLOOKUP($H589,LISTS!$G$2:$H$10,2,FALSE)</f>
        <v>0</v>
      </c>
      <c r="AB589" s="13">
        <f>(IF($K589="No",0,VLOOKUP(AB$3,LISTS!$M$2:$N$21,2,FALSE)*P589))*VLOOKUP($H589,LISTS!$G$2:$H$10,2,FALSE)</f>
        <v>0</v>
      </c>
      <c r="AC589" s="13">
        <f>(IF($K589="No",0,VLOOKUP(AC$3,LISTS!$M$2:$N$21,2,FALSE)*IF(Q589="YES",1,0)))*VLOOKUP($H589,LISTS!$G$2:$H$10,2,FALSE)</f>
        <v>0</v>
      </c>
      <c r="AD589" s="13">
        <f>(IF($K589="No",0,VLOOKUP(AD$3,LISTS!$M$2:$N$21,2,FALSE)*IF(R589="YES",1,0)))*VLOOKUP($H589,LISTS!$G$2:$H$10,2,FALSE)</f>
        <v>0</v>
      </c>
      <c r="AE589" s="13">
        <f>(IF($K589="No",0,VLOOKUP(AE$3,LISTS!$M$2:$N$21,2,FALSE)*IF(S589="YES",1,0)))*VLOOKUP($H589,LISTS!$G$2:$H$10,2,FALSE)</f>
        <v>0</v>
      </c>
      <c r="AF589" s="13">
        <f>(IF($K589="No",0,VLOOKUP(AF$3,LISTS!$M$2:$N$21,2,FALSE)*IF(T589="YES",1,0)))*VLOOKUP($H589,LISTS!$G$2:$H$10,2,FALSE)</f>
        <v>0</v>
      </c>
      <c r="AG589" s="13">
        <f>(IF($K589="No",0,VLOOKUP(AG$3,LISTS!$M$2:$N$21,2,FALSE)*IF(U589="YES",1,0)))*VLOOKUP($H589,LISTS!$G$2:$H$10,2,FALSE)</f>
        <v>0</v>
      </c>
      <c r="AH589" s="13">
        <f>(IF($K589="No",0,VLOOKUP(AH$3,LISTS!$M$2:$N$21,2,FALSE)*IF(V589="YES",1,0)))*VLOOKUP($H589,LISTS!$G$2:$H$10,2,FALSE)</f>
        <v>0</v>
      </c>
      <c r="AI589" s="29">
        <f t="shared" si="107"/>
        <v>0</v>
      </c>
    </row>
    <row r="590" spans="1:35" x14ac:dyDescent="0.25">
      <c r="A590" s="3">
        <f t="shared" si="105"/>
        <v>2023</v>
      </c>
      <c r="B590" s="11">
        <f t="shared" si="106"/>
        <v>21</v>
      </c>
      <c r="C590" s="11" t="str">
        <f>VLOOKUP($B590,'FIXTURES INPUT'!$A$4:$H$41,2,FALSE)</f>
        <v>WK21</v>
      </c>
      <c r="D590" s="13" t="str">
        <f>VLOOKUP($B590,'FIXTURES INPUT'!$A$4:$H$41,3,FALSE)</f>
        <v>Sat</v>
      </c>
      <c r="E590" s="14">
        <f>VLOOKUP($B590,'FIXTURES INPUT'!$A$4:$H$41,4,FALSE)</f>
        <v>45164</v>
      </c>
      <c r="F590" s="4" t="str">
        <f>VLOOKUP($B590,'FIXTURES INPUT'!$A$4:$H$41,6,FALSE)</f>
        <v>TBC</v>
      </c>
      <c r="G590" s="13" t="str">
        <f>VLOOKUP($B590,'FIXTURES INPUT'!$A$4:$H$41,7,FALSE)</f>
        <v xml:space="preserve"> - </v>
      </c>
      <c r="H590" s="13" t="str">
        <f>VLOOKUP($B590,'FIXTURES INPUT'!$A$4:$H$41,8,FALSE)</f>
        <v>Standard</v>
      </c>
      <c r="I590" s="13">
        <v>7</v>
      </c>
      <c r="J590" s="4" t="str">
        <f>VLOOKUP($I590,LISTS!$A$2:$B$39,2,FALSE)</f>
        <v>Superted</v>
      </c>
      <c r="K590" s="32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X590" s="13">
        <f>(IF($K590="No",0,VLOOKUP(X$3,LISTS!$M$2:$N$21,2,FALSE)*L590))*VLOOKUP($H590,LISTS!$G$2:$H$10,2,FALSE)</f>
        <v>0</v>
      </c>
      <c r="Y590" s="13">
        <f>(IF($K590="No",0,VLOOKUP(Y$3,LISTS!$M$2:$N$21,2,FALSE)*M590))*VLOOKUP($H590,LISTS!$G$2:$H$10,2,FALSE)</f>
        <v>0</v>
      </c>
      <c r="Z590" s="13">
        <f>(IF($K590="No",0,VLOOKUP(Z$3,LISTS!$M$2:$N$21,2,FALSE)*N590))*VLOOKUP($H590,LISTS!$G$2:$H$10,2,FALSE)</f>
        <v>0</v>
      </c>
      <c r="AA590" s="13">
        <f>(IF($K590="No",0,VLOOKUP(AA$3,LISTS!$M$2:$N$21,2,FALSE)*O590))*VLOOKUP($H590,LISTS!$G$2:$H$10,2,FALSE)</f>
        <v>0</v>
      </c>
      <c r="AB590" s="13">
        <f>(IF($K590="No",0,VLOOKUP(AB$3,LISTS!$M$2:$N$21,2,FALSE)*P590))*VLOOKUP($H590,LISTS!$G$2:$H$10,2,FALSE)</f>
        <v>0</v>
      </c>
      <c r="AC590" s="13">
        <f>(IF($K590="No",0,VLOOKUP(AC$3,LISTS!$M$2:$N$21,2,FALSE)*IF(Q590="YES",1,0)))*VLOOKUP($H590,LISTS!$G$2:$H$10,2,FALSE)</f>
        <v>0</v>
      </c>
      <c r="AD590" s="13">
        <f>(IF($K590="No",0,VLOOKUP(AD$3,LISTS!$M$2:$N$21,2,FALSE)*IF(R590="YES",1,0)))*VLOOKUP($H590,LISTS!$G$2:$H$10,2,FALSE)</f>
        <v>0</v>
      </c>
      <c r="AE590" s="13">
        <f>(IF($K590="No",0,VLOOKUP(AE$3,LISTS!$M$2:$N$21,2,FALSE)*IF(S590="YES",1,0)))*VLOOKUP($H590,LISTS!$G$2:$H$10,2,FALSE)</f>
        <v>0</v>
      </c>
      <c r="AF590" s="13">
        <f>(IF($K590="No",0,VLOOKUP(AF$3,LISTS!$M$2:$N$21,2,FALSE)*IF(T590="YES",1,0)))*VLOOKUP($H590,LISTS!$G$2:$H$10,2,FALSE)</f>
        <v>0</v>
      </c>
      <c r="AG590" s="13">
        <f>(IF($K590="No",0,VLOOKUP(AG$3,LISTS!$M$2:$N$21,2,FALSE)*IF(U590="YES",1,0)))*VLOOKUP($H590,LISTS!$G$2:$H$10,2,FALSE)</f>
        <v>0</v>
      </c>
      <c r="AH590" s="13">
        <f>(IF($K590="No",0,VLOOKUP(AH$3,LISTS!$M$2:$N$21,2,FALSE)*IF(V590="YES",1,0)))*VLOOKUP($H590,LISTS!$G$2:$H$10,2,FALSE)</f>
        <v>0</v>
      </c>
      <c r="AI590" s="29">
        <f t="shared" si="107"/>
        <v>0</v>
      </c>
    </row>
    <row r="591" spans="1:35" x14ac:dyDescent="0.25">
      <c r="A591" s="3">
        <f t="shared" si="105"/>
        <v>2023</v>
      </c>
      <c r="B591" s="11">
        <f t="shared" si="106"/>
        <v>21</v>
      </c>
      <c r="C591" s="11" t="str">
        <f>VLOOKUP($B591,'FIXTURES INPUT'!$A$4:$H$41,2,FALSE)</f>
        <v>WK21</v>
      </c>
      <c r="D591" s="13" t="str">
        <f>VLOOKUP($B591,'FIXTURES INPUT'!$A$4:$H$41,3,FALSE)</f>
        <v>Sat</v>
      </c>
      <c r="E591" s="14">
        <f>VLOOKUP($B591,'FIXTURES INPUT'!$A$4:$H$41,4,FALSE)</f>
        <v>45164</v>
      </c>
      <c r="F591" s="4" t="str">
        <f>VLOOKUP($B591,'FIXTURES INPUT'!$A$4:$H$41,6,FALSE)</f>
        <v>TBC</v>
      </c>
      <c r="G591" s="13" t="str">
        <f>VLOOKUP($B591,'FIXTURES INPUT'!$A$4:$H$41,7,FALSE)</f>
        <v xml:space="preserve"> - </v>
      </c>
      <c r="H591" s="13" t="str">
        <f>VLOOKUP($B591,'FIXTURES INPUT'!$A$4:$H$41,8,FALSE)</f>
        <v>Standard</v>
      </c>
      <c r="I591" s="13">
        <f t="shared" ref="I591:I654" si="111">I590+1</f>
        <v>8</v>
      </c>
      <c r="J591" s="4" t="str">
        <f>VLOOKUP($I591,LISTS!$A$2:$B$39,2,FALSE)</f>
        <v>Little</v>
      </c>
      <c r="K591" s="32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X591" s="13">
        <f>(IF($K591="No",0,VLOOKUP(X$3,LISTS!$M$2:$N$21,2,FALSE)*L591))*VLOOKUP($H591,LISTS!$G$2:$H$10,2,FALSE)</f>
        <v>0</v>
      </c>
      <c r="Y591" s="13">
        <f>(IF($K591="No",0,VLOOKUP(Y$3,LISTS!$M$2:$N$21,2,FALSE)*M591))*VLOOKUP($H591,LISTS!$G$2:$H$10,2,FALSE)</f>
        <v>0</v>
      </c>
      <c r="Z591" s="13">
        <f>(IF($K591="No",0,VLOOKUP(Z$3,LISTS!$M$2:$N$21,2,FALSE)*N591))*VLOOKUP($H591,LISTS!$G$2:$H$10,2,FALSE)</f>
        <v>0</v>
      </c>
      <c r="AA591" s="13">
        <f>(IF($K591="No",0,VLOOKUP(AA$3,LISTS!$M$2:$N$21,2,FALSE)*O591))*VLOOKUP($H591,LISTS!$G$2:$H$10,2,FALSE)</f>
        <v>0</v>
      </c>
      <c r="AB591" s="13">
        <f>(IF($K591="No",0,VLOOKUP(AB$3,LISTS!$M$2:$N$21,2,FALSE)*P591))*VLOOKUP($H591,LISTS!$G$2:$H$10,2,FALSE)</f>
        <v>0</v>
      </c>
      <c r="AC591" s="13">
        <f>(IF($K591="No",0,VLOOKUP(AC$3,LISTS!$M$2:$N$21,2,FALSE)*IF(Q591="YES",1,0)))*VLOOKUP($H591,LISTS!$G$2:$H$10,2,FALSE)</f>
        <v>0</v>
      </c>
      <c r="AD591" s="13">
        <f>(IF($K591="No",0,VLOOKUP(AD$3,LISTS!$M$2:$N$21,2,FALSE)*IF(R591="YES",1,0)))*VLOOKUP($H591,LISTS!$G$2:$H$10,2,FALSE)</f>
        <v>0</v>
      </c>
      <c r="AE591" s="13">
        <f>(IF($K591="No",0,VLOOKUP(AE$3,LISTS!$M$2:$N$21,2,FALSE)*IF(S591="YES",1,0)))*VLOOKUP($H591,LISTS!$G$2:$H$10,2,FALSE)</f>
        <v>0</v>
      </c>
      <c r="AF591" s="13">
        <f>(IF($K591="No",0,VLOOKUP(AF$3,LISTS!$M$2:$N$21,2,FALSE)*IF(T591="YES",1,0)))*VLOOKUP($H591,LISTS!$G$2:$H$10,2,FALSE)</f>
        <v>0</v>
      </c>
      <c r="AG591" s="13">
        <f>(IF($K591="No",0,VLOOKUP(AG$3,LISTS!$M$2:$N$21,2,FALSE)*IF(U591="YES",1,0)))*VLOOKUP($H591,LISTS!$G$2:$H$10,2,FALSE)</f>
        <v>0</v>
      </c>
      <c r="AH591" s="13">
        <f>(IF($K591="No",0,VLOOKUP(AH$3,LISTS!$M$2:$N$21,2,FALSE)*IF(V591="YES",1,0)))*VLOOKUP($H591,LISTS!$G$2:$H$10,2,FALSE)</f>
        <v>0</v>
      </c>
      <c r="AI591" s="29">
        <f t="shared" si="107"/>
        <v>0</v>
      </c>
    </row>
    <row r="592" spans="1:35" x14ac:dyDescent="0.25">
      <c r="A592" s="3">
        <f t="shared" si="105"/>
        <v>2023</v>
      </c>
      <c r="B592" s="11">
        <f t="shared" si="106"/>
        <v>21</v>
      </c>
      <c r="C592" s="11" t="str">
        <f>VLOOKUP($B592,'FIXTURES INPUT'!$A$4:$H$41,2,FALSE)</f>
        <v>WK21</v>
      </c>
      <c r="D592" s="13" t="str">
        <f>VLOOKUP($B592,'FIXTURES INPUT'!$A$4:$H$41,3,FALSE)</f>
        <v>Sat</v>
      </c>
      <c r="E592" s="14">
        <f>VLOOKUP($B592,'FIXTURES INPUT'!$A$4:$H$41,4,FALSE)</f>
        <v>45164</v>
      </c>
      <c r="F592" s="4" t="str">
        <f>VLOOKUP($B592,'FIXTURES INPUT'!$A$4:$H$41,6,FALSE)</f>
        <v>TBC</v>
      </c>
      <c r="G592" s="13" t="str">
        <f>VLOOKUP($B592,'FIXTURES INPUT'!$A$4:$H$41,7,FALSE)</f>
        <v xml:space="preserve"> - </v>
      </c>
      <c r="H592" s="13" t="str">
        <f>VLOOKUP($B592,'FIXTURES INPUT'!$A$4:$H$41,8,FALSE)</f>
        <v>Standard</v>
      </c>
      <c r="I592" s="13">
        <f t="shared" si="111"/>
        <v>9</v>
      </c>
      <c r="J592" s="4" t="str">
        <f>VLOOKUP($I592,LISTS!$A$2:$B$39,2,FALSE)</f>
        <v>Dan Common</v>
      </c>
      <c r="K592" s="32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X592" s="13">
        <f>(IF($K592="No",0,VLOOKUP(X$3,LISTS!$M$2:$N$21,2,FALSE)*L592))*VLOOKUP($H592,LISTS!$G$2:$H$10,2,FALSE)</f>
        <v>0</v>
      </c>
      <c r="Y592" s="13">
        <f>(IF($K592="No",0,VLOOKUP(Y$3,LISTS!$M$2:$N$21,2,FALSE)*M592))*VLOOKUP($H592,LISTS!$G$2:$H$10,2,FALSE)</f>
        <v>0</v>
      </c>
      <c r="Z592" s="13">
        <f>(IF($K592="No",0,VLOOKUP(Z$3,LISTS!$M$2:$N$21,2,FALSE)*N592))*VLOOKUP($H592,LISTS!$G$2:$H$10,2,FALSE)</f>
        <v>0</v>
      </c>
      <c r="AA592" s="13">
        <f>(IF($K592="No",0,VLOOKUP(AA$3,LISTS!$M$2:$N$21,2,FALSE)*O592))*VLOOKUP($H592,LISTS!$G$2:$H$10,2,FALSE)</f>
        <v>0</v>
      </c>
      <c r="AB592" s="13">
        <f>(IF($K592="No",0,VLOOKUP(AB$3,LISTS!$M$2:$N$21,2,FALSE)*P592))*VLOOKUP($H592,LISTS!$G$2:$H$10,2,FALSE)</f>
        <v>0</v>
      </c>
      <c r="AC592" s="13">
        <f>(IF($K592="No",0,VLOOKUP(AC$3,LISTS!$M$2:$N$21,2,FALSE)*IF(Q592="YES",1,0)))*VLOOKUP($H592,LISTS!$G$2:$H$10,2,FALSE)</f>
        <v>0</v>
      </c>
      <c r="AD592" s="13">
        <f>(IF($K592="No",0,VLOOKUP(AD$3,LISTS!$M$2:$N$21,2,FALSE)*IF(R592="YES",1,0)))*VLOOKUP($H592,LISTS!$G$2:$H$10,2,FALSE)</f>
        <v>0</v>
      </c>
      <c r="AE592" s="13">
        <f>(IF($K592="No",0,VLOOKUP(AE$3,LISTS!$M$2:$N$21,2,FALSE)*IF(S592="YES",1,0)))*VLOOKUP($H592,LISTS!$G$2:$H$10,2,FALSE)</f>
        <v>0</v>
      </c>
      <c r="AF592" s="13">
        <f>(IF($K592="No",0,VLOOKUP(AF$3,LISTS!$M$2:$N$21,2,FALSE)*IF(T592="YES",1,0)))*VLOOKUP($H592,LISTS!$G$2:$H$10,2,FALSE)</f>
        <v>0</v>
      </c>
      <c r="AG592" s="13">
        <f>(IF($K592="No",0,VLOOKUP(AG$3,LISTS!$M$2:$N$21,2,FALSE)*IF(U592="YES",1,0)))*VLOOKUP($H592,LISTS!$G$2:$H$10,2,FALSE)</f>
        <v>0</v>
      </c>
      <c r="AH592" s="13">
        <f>(IF($K592="No",0,VLOOKUP(AH$3,LISTS!$M$2:$N$21,2,FALSE)*IF(V592="YES",1,0)))*VLOOKUP($H592,LISTS!$G$2:$H$10,2,FALSE)</f>
        <v>0</v>
      </c>
      <c r="AI592" s="29">
        <f t="shared" si="107"/>
        <v>0</v>
      </c>
    </row>
    <row r="593" spans="1:35" x14ac:dyDescent="0.25">
      <c r="A593" s="3">
        <f t="shared" si="105"/>
        <v>2023</v>
      </c>
      <c r="B593" s="11">
        <f t="shared" si="106"/>
        <v>21</v>
      </c>
      <c r="C593" s="11" t="str">
        <f>VLOOKUP($B593,'FIXTURES INPUT'!$A$4:$H$41,2,FALSE)</f>
        <v>WK21</v>
      </c>
      <c r="D593" s="13" t="str">
        <f>VLOOKUP($B593,'FIXTURES INPUT'!$A$4:$H$41,3,FALSE)</f>
        <v>Sat</v>
      </c>
      <c r="E593" s="14">
        <f>VLOOKUP($B593,'FIXTURES INPUT'!$A$4:$H$41,4,FALSE)</f>
        <v>45164</v>
      </c>
      <c r="F593" s="4" t="str">
        <f>VLOOKUP($B593,'FIXTURES INPUT'!$A$4:$H$41,6,FALSE)</f>
        <v>TBC</v>
      </c>
      <c r="G593" s="13" t="str">
        <f>VLOOKUP($B593,'FIXTURES INPUT'!$A$4:$H$41,7,FALSE)</f>
        <v xml:space="preserve"> - </v>
      </c>
      <c r="H593" s="13" t="str">
        <f>VLOOKUP($B593,'FIXTURES INPUT'!$A$4:$H$41,8,FALSE)</f>
        <v>Standard</v>
      </c>
      <c r="I593" s="13">
        <f t="shared" si="111"/>
        <v>10</v>
      </c>
      <c r="J593" s="4" t="str">
        <f>VLOOKUP($I593,LISTS!$A$2:$B$39,2,FALSE)</f>
        <v>Chown</v>
      </c>
      <c r="K593" s="32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X593" s="13">
        <f>(IF($K593="No",0,VLOOKUP(X$3,LISTS!$M$2:$N$21,2,FALSE)*L593))*VLOOKUP($H593,LISTS!$G$2:$H$10,2,FALSE)</f>
        <v>0</v>
      </c>
      <c r="Y593" s="13">
        <f>(IF($K593="No",0,VLOOKUP(Y$3,LISTS!$M$2:$N$21,2,FALSE)*M593))*VLOOKUP($H593,LISTS!$G$2:$H$10,2,FALSE)</f>
        <v>0</v>
      </c>
      <c r="Z593" s="13">
        <f>(IF($K593="No",0,VLOOKUP(Z$3,LISTS!$M$2:$N$21,2,FALSE)*N593))*VLOOKUP($H593,LISTS!$G$2:$H$10,2,FALSE)</f>
        <v>0</v>
      </c>
      <c r="AA593" s="13">
        <f>(IF($K593="No",0,VLOOKUP(AA$3,LISTS!$M$2:$N$21,2,FALSE)*O593))*VLOOKUP($H593,LISTS!$G$2:$H$10,2,FALSE)</f>
        <v>0</v>
      </c>
      <c r="AB593" s="13">
        <f>(IF($K593="No",0,VLOOKUP(AB$3,LISTS!$M$2:$N$21,2,FALSE)*P593))*VLOOKUP($H593,LISTS!$G$2:$H$10,2,FALSE)</f>
        <v>0</v>
      </c>
      <c r="AC593" s="13">
        <f>(IF($K593="No",0,VLOOKUP(AC$3,LISTS!$M$2:$N$21,2,FALSE)*IF(Q593="YES",1,0)))*VLOOKUP($H593,LISTS!$G$2:$H$10,2,FALSE)</f>
        <v>0</v>
      </c>
      <c r="AD593" s="13">
        <f>(IF($K593="No",0,VLOOKUP(AD$3,LISTS!$M$2:$N$21,2,FALSE)*IF(R593="YES",1,0)))*VLOOKUP($H593,LISTS!$G$2:$H$10,2,FALSE)</f>
        <v>0</v>
      </c>
      <c r="AE593" s="13">
        <f>(IF($K593="No",0,VLOOKUP(AE$3,LISTS!$M$2:$N$21,2,FALSE)*IF(S593="YES",1,0)))*VLOOKUP($H593,LISTS!$G$2:$H$10,2,FALSE)</f>
        <v>0</v>
      </c>
      <c r="AF593" s="13">
        <f>(IF($K593="No",0,VLOOKUP(AF$3,LISTS!$M$2:$N$21,2,FALSE)*IF(T593="YES",1,0)))*VLOOKUP($H593,LISTS!$G$2:$H$10,2,FALSE)</f>
        <v>0</v>
      </c>
      <c r="AG593" s="13">
        <f>(IF($K593="No",0,VLOOKUP(AG$3,LISTS!$M$2:$N$21,2,FALSE)*IF(U593="YES",1,0)))*VLOOKUP($H593,LISTS!$G$2:$H$10,2,FALSE)</f>
        <v>0</v>
      </c>
      <c r="AH593" s="13">
        <f>(IF($K593="No",0,VLOOKUP(AH$3,LISTS!$M$2:$N$21,2,FALSE)*IF(V593="YES",1,0)))*VLOOKUP($H593,LISTS!$G$2:$H$10,2,FALSE)</f>
        <v>0</v>
      </c>
      <c r="AI593" s="29">
        <f t="shared" si="107"/>
        <v>0</v>
      </c>
    </row>
    <row r="594" spans="1:35" x14ac:dyDescent="0.25">
      <c r="A594" s="3">
        <f t="shared" si="105"/>
        <v>2023</v>
      </c>
      <c r="B594" s="11">
        <f t="shared" si="106"/>
        <v>21</v>
      </c>
      <c r="C594" s="11" t="str">
        <f>VLOOKUP($B594,'FIXTURES INPUT'!$A$4:$H$41,2,FALSE)</f>
        <v>WK21</v>
      </c>
      <c r="D594" s="13" t="str">
        <f>VLOOKUP($B594,'FIXTURES INPUT'!$A$4:$H$41,3,FALSE)</f>
        <v>Sat</v>
      </c>
      <c r="E594" s="14">
        <f>VLOOKUP($B594,'FIXTURES INPUT'!$A$4:$H$41,4,FALSE)</f>
        <v>45164</v>
      </c>
      <c r="F594" s="4" t="str">
        <f>VLOOKUP($B594,'FIXTURES INPUT'!$A$4:$H$41,6,FALSE)</f>
        <v>TBC</v>
      </c>
      <c r="G594" s="13" t="str">
        <f>VLOOKUP($B594,'FIXTURES INPUT'!$A$4:$H$41,7,FALSE)</f>
        <v xml:space="preserve"> - </v>
      </c>
      <c r="H594" s="13" t="str">
        <f>VLOOKUP($B594,'FIXTURES INPUT'!$A$4:$H$41,8,FALSE)</f>
        <v>Standard</v>
      </c>
      <c r="I594" s="13">
        <f t="shared" si="111"/>
        <v>11</v>
      </c>
      <c r="J594" s="4" t="str">
        <f>VLOOKUP($I594,LISTS!$A$2:$B$39,2,FALSE)</f>
        <v>Minndo</v>
      </c>
      <c r="K594" s="32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X594" s="13">
        <f>(IF($K594="No",0,VLOOKUP(X$3,LISTS!$M$2:$N$21,2,FALSE)*L594))*VLOOKUP($H594,LISTS!$G$2:$H$10,2,FALSE)</f>
        <v>0</v>
      </c>
      <c r="Y594" s="13">
        <f>(IF($K594="No",0,VLOOKUP(Y$3,LISTS!$M$2:$N$21,2,FALSE)*M594))*VLOOKUP($H594,LISTS!$G$2:$H$10,2,FALSE)</f>
        <v>0</v>
      </c>
      <c r="Z594" s="13">
        <f>(IF($K594="No",0,VLOOKUP(Z$3,LISTS!$M$2:$N$21,2,FALSE)*N594))*VLOOKUP($H594,LISTS!$G$2:$H$10,2,FALSE)</f>
        <v>0</v>
      </c>
      <c r="AA594" s="13">
        <f>(IF($K594="No",0,VLOOKUP(AA$3,LISTS!$M$2:$N$21,2,FALSE)*O594))*VLOOKUP($H594,LISTS!$G$2:$H$10,2,FALSE)</f>
        <v>0</v>
      </c>
      <c r="AB594" s="13">
        <f>(IF($K594="No",0,VLOOKUP(AB$3,LISTS!$M$2:$N$21,2,FALSE)*P594))*VLOOKUP($H594,LISTS!$G$2:$H$10,2,FALSE)</f>
        <v>0</v>
      </c>
      <c r="AC594" s="13">
        <f>(IF($K594="No",0,VLOOKUP(AC$3,LISTS!$M$2:$N$21,2,FALSE)*IF(Q594="YES",1,0)))*VLOOKUP($H594,LISTS!$G$2:$H$10,2,FALSE)</f>
        <v>0</v>
      </c>
      <c r="AD594" s="13">
        <f>(IF($K594="No",0,VLOOKUP(AD$3,LISTS!$M$2:$N$21,2,FALSE)*IF(R594="YES",1,0)))*VLOOKUP($H594,LISTS!$G$2:$H$10,2,FALSE)</f>
        <v>0</v>
      </c>
      <c r="AE594" s="13">
        <f>(IF($K594="No",0,VLOOKUP(AE$3,LISTS!$M$2:$N$21,2,FALSE)*IF(S594="YES",1,0)))*VLOOKUP($H594,LISTS!$G$2:$H$10,2,FALSE)</f>
        <v>0</v>
      </c>
      <c r="AF594" s="13">
        <f>(IF($K594="No",0,VLOOKUP(AF$3,LISTS!$M$2:$N$21,2,FALSE)*IF(T594="YES",1,0)))*VLOOKUP($H594,LISTS!$G$2:$H$10,2,FALSE)</f>
        <v>0</v>
      </c>
      <c r="AG594" s="13">
        <f>(IF($K594="No",0,VLOOKUP(AG$3,LISTS!$M$2:$N$21,2,FALSE)*IF(U594="YES",1,0)))*VLOOKUP($H594,LISTS!$G$2:$H$10,2,FALSE)</f>
        <v>0</v>
      </c>
      <c r="AH594" s="13">
        <f>(IF($K594="No",0,VLOOKUP(AH$3,LISTS!$M$2:$N$21,2,FALSE)*IF(V594="YES",1,0)))*VLOOKUP($H594,LISTS!$G$2:$H$10,2,FALSE)</f>
        <v>0</v>
      </c>
      <c r="AI594" s="29">
        <f t="shared" si="107"/>
        <v>0</v>
      </c>
    </row>
    <row r="595" spans="1:35" x14ac:dyDescent="0.25">
      <c r="A595" s="3">
        <f t="shared" si="105"/>
        <v>2023</v>
      </c>
      <c r="B595" s="11">
        <f t="shared" si="106"/>
        <v>21</v>
      </c>
      <c r="C595" s="11" t="str">
        <f>VLOOKUP($B595,'FIXTURES INPUT'!$A$4:$H$41,2,FALSE)</f>
        <v>WK21</v>
      </c>
      <c r="D595" s="13" t="str">
        <f>VLOOKUP($B595,'FIXTURES INPUT'!$A$4:$H$41,3,FALSE)</f>
        <v>Sat</v>
      </c>
      <c r="E595" s="14">
        <f>VLOOKUP($B595,'FIXTURES INPUT'!$A$4:$H$41,4,FALSE)</f>
        <v>45164</v>
      </c>
      <c r="F595" s="4" t="str">
        <f>VLOOKUP($B595,'FIXTURES INPUT'!$A$4:$H$41,6,FALSE)</f>
        <v>TBC</v>
      </c>
      <c r="G595" s="13" t="str">
        <f>VLOOKUP($B595,'FIXTURES INPUT'!$A$4:$H$41,7,FALSE)</f>
        <v xml:space="preserve"> - </v>
      </c>
      <c r="H595" s="13" t="str">
        <f>VLOOKUP($B595,'FIXTURES INPUT'!$A$4:$H$41,8,FALSE)</f>
        <v>Standard</v>
      </c>
      <c r="I595" s="13">
        <f t="shared" si="111"/>
        <v>12</v>
      </c>
      <c r="J595" s="4" t="str">
        <f>VLOOKUP($I595,LISTS!$A$2:$B$39,2,FALSE)</f>
        <v>Bevan Gordon</v>
      </c>
      <c r="K595" s="32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X595" s="13">
        <f>(IF($K595="No",0,VLOOKUP(X$3,LISTS!$M$2:$N$21,2,FALSE)*L595))*VLOOKUP($H595,LISTS!$G$2:$H$10,2,FALSE)</f>
        <v>0</v>
      </c>
      <c r="Y595" s="13">
        <f>(IF($K595="No",0,VLOOKUP(Y$3,LISTS!$M$2:$N$21,2,FALSE)*M595))*VLOOKUP($H595,LISTS!$G$2:$H$10,2,FALSE)</f>
        <v>0</v>
      </c>
      <c r="Z595" s="13">
        <f>(IF($K595="No",0,VLOOKUP(Z$3,LISTS!$M$2:$N$21,2,FALSE)*N595))*VLOOKUP($H595,LISTS!$G$2:$H$10,2,FALSE)</f>
        <v>0</v>
      </c>
      <c r="AA595" s="13">
        <f>(IF($K595="No",0,VLOOKUP(AA$3,LISTS!$M$2:$N$21,2,FALSE)*O595))*VLOOKUP($H595,LISTS!$G$2:$H$10,2,FALSE)</f>
        <v>0</v>
      </c>
      <c r="AB595" s="13">
        <f>(IF($K595="No",0,VLOOKUP(AB$3,LISTS!$M$2:$N$21,2,FALSE)*P595))*VLOOKUP($H595,LISTS!$G$2:$H$10,2,FALSE)</f>
        <v>0</v>
      </c>
      <c r="AC595" s="13">
        <f>(IF($K595="No",0,VLOOKUP(AC$3,LISTS!$M$2:$N$21,2,FALSE)*IF(Q595="YES",1,0)))*VLOOKUP($H595,LISTS!$G$2:$H$10,2,FALSE)</f>
        <v>0</v>
      </c>
      <c r="AD595" s="13">
        <f>(IF($K595="No",0,VLOOKUP(AD$3,LISTS!$M$2:$N$21,2,FALSE)*IF(R595="YES",1,0)))*VLOOKUP($H595,LISTS!$G$2:$H$10,2,FALSE)</f>
        <v>0</v>
      </c>
      <c r="AE595" s="13">
        <f>(IF($K595="No",0,VLOOKUP(AE$3,LISTS!$M$2:$N$21,2,FALSE)*IF(S595="YES",1,0)))*VLOOKUP($H595,LISTS!$G$2:$H$10,2,FALSE)</f>
        <v>0</v>
      </c>
      <c r="AF595" s="13">
        <f>(IF($K595="No",0,VLOOKUP(AF$3,LISTS!$M$2:$N$21,2,FALSE)*IF(T595="YES",1,0)))*VLOOKUP($H595,LISTS!$G$2:$H$10,2,FALSE)</f>
        <v>0</v>
      </c>
      <c r="AG595" s="13">
        <f>(IF($K595="No",0,VLOOKUP(AG$3,LISTS!$M$2:$N$21,2,FALSE)*IF(U595="YES",1,0)))*VLOOKUP($H595,LISTS!$G$2:$H$10,2,FALSE)</f>
        <v>0</v>
      </c>
      <c r="AH595" s="13">
        <f>(IF($K595="No",0,VLOOKUP(AH$3,LISTS!$M$2:$N$21,2,FALSE)*IF(V595="YES",1,0)))*VLOOKUP($H595,LISTS!$G$2:$H$10,2,FALSE)</f>
        <v>0</v>
      </c>
      <c r="AI595" s="29">
        <f t="shared" si="107"/>
        <v>0</v>
      </c>
    </row>
    <row r="596" spans="1:35" x14ac:dyDescent="0.25">
      <c r="A596" s="3">
        <f t="shared" si="105"/>
        <v>2023</v>
      </c>
      <c r="B596" s="11">
        <f t="shared" si="106"/>
        <v>21</v>
      </c>
      <c r="C596" s="11" t="str">
        <f>VLOOKUP($B596,'FIXTURES INPUT'!$A$4:$H$41,2,FALSE)</f>
        <v>WK21</v>
      </c>
      <c r="D596" s="13" t="str">
        <f>VLOOKUP($B596,'FIXTURES INPUT'!$A$4:$H$41,3,FALSE)</f>
        <v>Sat</v>
      </c>
      <c r="E596" s="14">
        <f>VLOOKUP($B596,'FIXTURES INPUT'!$A$4:$H$41,4,FALSE)</f>
        <v>45164</v>
      </c>
      <c r="F596" s="4" t="str">
        <f>VLOOKUP($B596,'FIXTURES INPUT'!$A$4:$H$41,6,FALSE)</f>
        <v>TBC</v>
      </c>
      <c r="G596" s="13" t="str">
        <f>VLOOKUP($B596,'FIXTURES INPUT'!$A$4:$H$41,7,FALSE)</f>
        <v xml:space="preserve"> - </v>
      </c>
      <c r="H596" s="13" t="str">
        <f>VLOOKUP($B596,'FIXTURES INPUT'!$A$4:$H$41,8,FALSE)</f>
        <v>Standard</v>
      </c>
      <c r="I596" s="13">
        <f t="shared" si="111"/>
        <v>13</v>
      </c>
      <c r="J596" s="4" t="str">
        <f>VLOOKUP($I596,LISTS!$A$2:$B$39,2,FALSE)</f>
        <v>Harry Armour</v>
      </c>
      <c r="K596" s="32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X596" s="13">
        <f>(IF($K596="No",0,VLOOKUP(X$3,LISTS!$M$2:$N$21,2,FALSE)*L596))*VLOOKUP($H596,LISTS!$G$2:$H$10,2,FALSE)</f>
        <v>0</v>
      </c>
      <c r="Y596" s="13">
        <f>(IF($K596="No",0,VLOOKUP(Y$3,LISTS!$M$2:$N$21,2,FALSE)*M596))*VLOOKUP($H596,LISTS!$G$2:$H$10,2,FALSE)</f>
        <v>0</v>
      </c>
      <c r="Z596" s="13">
        <f>(IF($K596="No",0,VLOOKUP(Z$3,LISTS!$M$2:$N$21,2,FALSE)*N596))*VLOOKUP($H596,LISTS!$G$2:$H$10,2,FALSE)</f>
        <v>0</v>
      </c>
      <c r="AA596" s="13">
        <f>(IF($K596="No",0,VLOOKUP(AA$3,LISTS!$M$2:$N$21,2,FALSE)*O596))*VLOOKUP($H596,LISTS!$G$2:$H$10,2,FALSE)</f>
        <v>0</v>
      </c>
      <c r="AB596" s="13">
        <f>(IF($K596="No",0,VLOOKUP(AB$3,LISTS!$M$2:$N$21,2,FALSE)*P596))*VLOOKUP($H596,LISTS!$G$2:$H$10,2,FALSE)</f>
        <v>0</v>
      </c>
      <c r="AC596" s="13">
        <f>(IF($K596="No",0,VLOOKUP(AC$3,LISTS!$M$2:$N$21,2,FALSE)*IF(Q596="YES",1,0)))*VLOOKUP($H596,LISTS!$G$2:$H$10,2,FALSE)</f>
        <v>0</v>
      </c>
      <c r="AD596" s="13">
        <f>(IF($K596="No",0,VLOOKUP(AD$3,LISTS!$M$2:$N$21,2,FALSE)*IF(R596="YES",1,0)))*VLOOKUP($H596,LISTS!$G$2:$H$10,2,FALSE)</f>
        <v>0</v>
      </c>
      <c r="AE596" s="13">
        <f>(IF($K596="No",0,VLOOKUP(AE$3,LISTS!$M$2:$N$21,2,FALSE)*IF(S596="YES",1,0)))*VLOOKUP($H596,LISTS!$G$2:$H$10,2,FALSE)</f>
        <v>0</v>
      </c>
      <c r="AF596" s="13">
        <f>(IF($K596="No",0,VLOOKUP(AF$3,LISTS!$M$2:$N$21,2,FALSE)*IF(T596="YES",1,0)))*VLOOKUP($H596,LISTS!$G$2:$H$10,2,FALSE)</f>
        <v>0</v>
      </c>
      <c r="AG596" s="13">
        <f>(IF($K596="No",0,VLOOKUP(AG$3,LISTS!$M$2:$N$21,2,FALSE)*IF(U596="YES",1,0)))*VLOOKUP($H596,LISTS!$G$2:$H$10,2,FALSE)</f>
        <v>0</v>
      </c>
      <c r="AH596" s="13">
        <f>(IF($K596="No",0,VLOOKUP(AH$3,LISTS!$M$2:$N$21,2,FALSE)*IF(V596="YES",1,0)))*VLOOKUP($H596,LISTS!$G$2:$H$10,2,FALSE)</f>
        <v>0</v>
      </c>
      <c r="AI596" s="29">
        <f t="shared" si="107"/>
        <v>0</v>
      </c>
    </row>
    <row r="597" spans="1:35" x14ac:dyDescent="0.25">
      <c r="A597" s="3">
        <f t="shared" si="105"/>
        <v>2023</v>
      </c>
      <c r="B597" s="11">
        <f t="shared" si="106"/>
        <v>21</v>
      </c>
      <c r="C597" s="11" t="str">
        <f>VLOOKUP($B597,'FIXTURES INPUT'!$A$4:$H$41,2,FALSE)</f>
        <v>WK21</v>
      </c>
      <c r="D597" s="13" t="str">
        <f>VLOOKUP($B597,'FIXTURES INPUT'!$A$4:$H$41,3,FALSE)</f>
        <v>Sat</v>
      </c>
      <c r="E597" s="14">
        <f>VLOOKUP($B597,'FIXTURES INPUT'!$A$4:$H$41,4,FALSE)</f>
        <v>45164</v>
      </c>
      <c r="F597" s="4" t="str">
        <f>VLOOKUP($B597,'FIXTURES INPUT'!$A$4:$H$41,6,FALSE)</f>
        <v>TBC</v>
      </c>
      <c r="G597" s="13" t="str">
        <f>VLOOKUP($B597,'FIXTURES INPUT'!$A$4:$H$41,7,FALSE)</f>
        <v xml:space="preserve"> - </v>
      </c>
      <c r="H597" s="13" t="str">
        <f>VLOOKUP($B597,'FIXTURES INPUT'!$A$4:$H$41,8,FALSE)</f>
        <v>Standard</v>
      </c>
      <c r="I597" s="13">
        <f t="shared" si="111"/>
        <v>14</v>
      </c>
      <c r="J597" s="4" t="str">
        <f>VLOOKUP($I597,LISTS!$A$2:$B$39,2,FALSE)</f>
        <v>KP</v>
      </c>
      <c r="K597" s="32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X597" s="13">
        <f>(IF($K597="No",0,VLOOKUP(X$3,LISTS!$M$2:$N$21,2,FALSE)*L597))*VLOOKUP($H597,LISTS!$G$2:$H$10,2,FALSE)</f>
        <v>0</v>
      </c>
      <c r="Y597" s="13">
        <f>(IF($K597="No",0,VLOOKUP(Y$3,LISTS!$M$2:$N$21,2,FALSE)*M597))*VLOOKUP($H597,LISTS!$G$2:$H$10,2,FALSE)</f>
        <v>0</v>
      </c>
      <c r="Z597" s="13">
        <f>(IF($K597="No",0,VLOOKUP(Z$3,LISTS!$M$2:$N$21,2,FALSE)*N597))*VLOOKUP($H597,LISTS!$G$2:$H$10,2,FALSE)</f>
        <v>0</v>
      </c>
      <c r="AA597" s="13">
        <f>(IF($K597="No",0,VLOOKUP(AA$3,LISTS!$M$2:$N$21,2,FALSE)*O597))*VLOOKUP($H597,LISTS!$G$2:$H$10,2,FALSE)</f>
        <v>0</v>
      </c>
      <c r="AB597" s="13">
        <f>(IF($K597="No",0,VLOOKUP(AB$3,LISTS!$M$2:$N$21,2,FALSE)*P597))*VLOOKUP($H597,LISTS!$G$2:$H$10,2,FALSE)</f>
        <v>0</v>
      </c>
      <c r="AC597" s="13">
        <f>(IF($K597="No",0,VLOOKUP(AC$3,LISTS!$M$2:$N$21,2,FALSE)*IF(Q597="YES",1,0)))*VLOOKUP($H597,LISTS!$G$2:$H$10,2,FALSE)</f>
        <v>0</v>
      </c>
      <c r="AD597" s="13">
        <f>(IF($K597="No",0,VLOOKUP(AD$3,LISTS!$M$2:$N$21,2,FALSE)*IF(R597="YES",1,0)))*VLOOKUP($H597,LISTS!$G$2:$H$10,2,FALSE)</f>
        <v>0</v>
      </c>
      <c r="AE597" s="13">
        <f>(IF($K597="No",0,VLOOKUP(AE$3,LISTS!$M$2:$N$21,2,FALSE)*IF(S597="YES",1,0)))*VLOOKUP($H597,LISTS!$G$2:$H$10,2,FALSE)</f>
        <v>0</v>
      </c>
      <c r="AF597" s="13">
        <f>(IF($K597="No",0,VLOOKUP(AF$3,LISTS!$M$2:$N$21,2,FALSE)*IF(T597="YES",1,0)))*VLOOKUP($H597,LISTS!$G$2:$H$10,2,FALSE)</f>
        <v>0</v>
      </c>
      <c r="AG597" s="13">
        <f>(IF($K597="No",0,VLOOKUP(AG$3,LISTS!$M$2:$N$21,2,FALSE)*IF(U597="YES",1,0)))*VLOOKUP($H597,LISTS!$G$2:$H$10,2,FALSE)</f>
        <v>0</v>
      </c>
      <c r="AH597" s="13">
        <f>(IF($K597="No",0,VLOOKUP(AH$3,LISTS!$M$2:$N$21,2,FALSE)*IF(V597="YES",1,0)))*VLOOKUP($H597,LISTS!$G$2:$H$10,2,FALSE)</f>
        <v>0</v>
      </c>
      <c r="AI597" s="29">
        <f t="shared" si="107"/>
        <v>0</v>
      </c>
    </row>
    <row r="598" spans="1:35" x14ac:dyDescent="0.25">
      <c r="A598" s="3">
        <f t="shared" si="105"/>
        <v>2023</v>
      </c>
      <c r="B598" s="11">
        <f t="shared" si="106"/>
        <v>21</v>
      </c>
      <c r="C598" s="11" t="str">
        <f>VLOOKUP($B598,'FIXTURES INPUT'!$A$4:$H$41,2,FALSE)</f>
        <v>WK21</v>
      </c>
      <c r="D598" s="13" t="str">
        <f>VLOOKUP($B598,'FIXTURES INPUT'!$A$4:$H$41,3,FALSE)</f>
        <v>Sat</v>
      </c>
      <c r="E598" s="14">
        <f>VLOOKUP($B598,'FIXTURES INPUT'!$A$4:$H$41,4,FALSE)</f>
        <v>45164</v>
      </c>
      <c r="F598" s="4" t="str">
        <f>VLOOKUP($B598,'FIXTURES INPUT'!$A$4:$H$41,6,FALSE)</f>
        <v>TBC</v>
      </c>
      <c r="G598" s="13" t="str">
        <f>VLOOKUP($B598,'FIXTURES INPUT'!$A$4:$H$41,7,FALSE)</f>
        <v xml:space="preserve"> - </v>
      </c>
      <c r="H598" s="13" t="str">
        <f>VLOOKUP($B598,'FIXTURES INPUT'!$A$4:$H$41,8,FALSE)</f>
        <v>Standard</v>
      </c>
      <c r="I598" s="13">
        <f t="shared" si="111"/>
        <v>15</v>
      </c>
      <c r="J598" s="4" t="str">
        <f>VLOOKUP($I598,LISTS!$A$2:$B$39,2,FALSE)</f>
        <v>Will Stacey</v>
      </c>
      <c r="K598" s="32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X598" s="13">
        <f>(IF($K598="No",0,VLOOKUP(X$3,LISTS!$M$2:$N$21,2,FALSE)*L598))*VLOOKUP($H598,LISTS!$G$2:$H$10,2,FALSE)</f>
        <v>0</v>
      </c>
      <c r="Y598" s="13">
        <f>(IF($K598="No",0,VLOOKUP(Y$3,LISTS!$M$2:$N$21,2,FALSE)*M598))*VLOOKUP($H598,LISTS!$G$2:$H$10,2,FALSE)</f>
        <v>0</v>
      </c>
      <c r="Z598" s="13">
        <f>(IF($K598="No",0,VLOOKUP(Z$3,LISTS!$M$2:$N$21,2,FALSE)*N598))*VLOOKUP($H598,LISTS!$G$2:$H$10,2,FALSE)</f>
        <v>0</v>
      </c>
      <c r="AA598" s="13">
        <f>(IF($K598="No",0,VLOOKUP(AA$3,LISTS!$M$2:$N$21,2,FALSE)*O598))*VLOOKUP($H598,LISTS!$G$2:$H$10,2,FALSE)</f>
        <v>0</v>
      </c>
      <c r="AB598" s="13">
        <f>(IF($K598="No",0,VLOOKUP(AB$3,LISTS!$M$2:$N$21,2,FALSE)*P598))*VLOOKUP($H598,LISTS!$G$2:$H$10,2,FALSE)</f>
        <v>0</v>
      </c>
      <c r="AC598" s="13">
        <f>(IF($K598="No",0,VLOOKUP(AC$3,LISTS!$M$2:$N$21,2,FALSE)*IF(Q598="YES",1,0)))*VLOOKUP($H598,LISTS!$G$2:$H$10,2,FALSE)</f>
        <v>0</v>
      </c>
      <c r="AD598" s="13">
        <f>(IF($K598="No",0,VLOOKUP(AD$3,LISTS!$M$2:$N$21,2,FALSE)*IF(R598="YES",1,0)))*VLOOKUP($H598,LISTS!$G$2:$H$10,2,FALSE)</f>
        <v>0</v>
      </c>
      <c r="AE598" s="13">
        <f>(IF($K598="No",0,VLOOKUP(AE$3,LISTS!$M$2:$N$21,2,FALSE)*IF(S598="YES",1,0)))*VLOOKUP($H598,LISTS!$G$2:$H$10,2,FALSE)</f>
        <v>0</v>
      </c>
      <c r="AF598" s="13">
        <f>(IF($K598="No",0,VLOOKUP(AF$3,LISTS!$M$2:$N$21,2,FALSE)*IF(T598="YES",1,0)))*VLOOKUP($H598,LISTS!$G$2:$H$10,2,FALSE)</f>
        <v>0</v>
      </c>
      <c r="AG598" s="13">
        <f>(IF($K598="No",0,VLOOKUP(AG$3,LISTS!$M$2:$N$21,2,FALSE)*IF(U598="YES",1,0)))*VLOOKUP($H598,LISTS!$G$2:$H$10,2,FALSE)</f>
        <v>0</v>
      </c>
      <c r="AH598" s="13">
        <f>(IF($K598="No",0,VLOOKUP(AH$3,LISTS!$M$2:$N$21,2,FALSE)*IF(V598="YES",1,0)))*VLOOKUP($H598,LISTS!$G$2:$H$10,2,FALSE)</f>
        <v>0</v>
      </c>
      <c r="AI598" s="29">
        <f t="shared" si="107"/>
        <v>0</v>
      </c>
    </row>
    <row r="599" spans="1:35" x14ac:dyDescent="0.25">
      <c r="A599" s="3">
        <f t="shared" si="105"/>
        <v>2023</v>
      </c>
      <c r="B599" s="11">
        <f t="shared" si="106"/>
        <v>21</v>
      </c>
      <c r="C599" s="11" t="str">
        <f>VLOOKUP($B599,'FIXTURES INPUT'!$A$4:$H$41,2,FALSE)</f>
        <v>WK21</v>
      </c>
      <c r="D599" s="13" t="str">
        <f>VLOOKUP($B599,'FIXTURES INPUT'!$A$4:$H$41,3,FALSE)</f>
        <v>Sat</v>
      </c>
      <c r="E599" s="14">
        <f>VLOOKUP($B599,'FIXTURES INPUT'!$A$4:$H$41,4,FALSE)</f>
        <v>45164</v>
      </c>
      <c r="F599" s="4" t="str">
        <f>VLOOKUP($B599,'FIXTURES INPUT'!$A$4:$H$41,6,FALSE)</f>
        <v>TBC</v>
      </c>
      <c r="G599" s="13" t="str">
        <f>VLOOKUP($B599,'FIXTURES INPUT'!$A$4:$H$41,7,FALSE)</f>
        <v xml:space="preserve"> - </v>
      </c>
      <c r="H599" s="13" t="str">
        <f>VLOOKUP($B599,'FIXTURES INPUT'!$A$4:$H$41,8,FALSE)</f>
        <v>Standard</v>
      </c>
      <c r="I599" s="13">
        <f t="shared" si="111"/>
        <v>16</v>
      </c>
      <c r="J599" s="4" t="str">
        <f>VLOOKUP($I599,LISTS!$A$2:$B$39,2,FALSE)</f>
        <v>Barry</v>
      </c>
      <c r="K599" s="32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X599" s="13">
        <f>(IF($K599="No",0,VLOOKUP(X$3,LISTS!$M$2:$N$21,2,FALSE)*L599))*VLOOKUP($H599,LISTS!$G$2:$H$10,2,FALSE)</f>
        <v>0</v>
      </c>
      <c r="Y599" s="13">
        <f>(IF($K599="No",0,VLOOKUP(Y$3,LISTS!$M$2:$N$21,2,FALSE)*M599))*VLOOKUP($H599,LISTS!$G$2:$H$10,2,FALSE)</f>
        <v>0</v>
      </c>
      <c r="Z599" s="13">
        <f>(IF($K599="No",0,VLOOKUP(Z$3,LISTS!$M$2:$N$21,2,FALSE)*N599))*VLOOKUP($H599,LISTS!$G$2:$H$10,2,FALSE)</f>
        <v>0</v>
      </c>
      <c r="AA599" s="13">
        <f>(IF($K599="No",0,VLOOKUP(AA$3,LISTS!$M$2:$N$21,2,FALSE)*O599))*VLOOKUP($H599,LISTS!$G$2:$H$10,2,FALSE)</f>
        <v>0</v>
      </c>
      <c r="AB599" s="13">
        <f>(IF($K599="No",0,VLOOKUP(AB$3,LISTS!$M$2:$N$21,2,FALSE)*P599))*VLOOKUP($H599,LISTS!$G$2:$H$10,2,FALSE)</f>
        <v>0</v>
      </c>
      <c r="AC599" s="13">
        <f>(IF($K599="No",0,VLOOKUP(AC$3,LISTS!$M$2:$N$21,2,FALSE)*IF(Q599="YES",1,0)))*VLOOKUP($H599,LISTS!$G$2:$H$10,2,FALSE)</f>
        <v>0</v>
      </c>
      <c r="AD599" s="13">
        <f>(IF($K599="No",0,VLOOKUP(AD$3,LISTS!$M$2:$N$21,2,FALSE)*IF(R599="YES",1,0)))*VLOOKUP($H599,LISTS!$G$2:$H$10,2,FALSE)</f>
        <v>0</v>
      </c>
      <c r="AE599" s="13">
        <f>(IF($K599="No",0,VLOOKUP(AE$3,LISTS!$M$2:$N$21,2,FALSE)*IF(S599="YES",1,0)))*VLOOKUP($H599,LISTS!$G$2:$H$10,2,FALSE)</f>
        <v>0</v>
      </c>
      <c r="AF599" s="13">
        <f>(IF($K599="No",0,VLOOKUP(AF$3,LISTS!$M$2:$N$21,2,FALSE)*IF(T599="YES",1,0)))*VLOOKUP($H599,LISTS!$G$2:$H$10,2,FALSE)</f>
        <v>0</v>
      </c>
      <c r="AG599" s="13">
        <f>(IF($K599="No",0,VLOOKUP(AG$3,LISTS!$M$2:$N$21,2,FALSE)*IF(U599="YES",1,0)))*VLOOKUP($H599,LISTS!$G$2:$H$10,2,FALSE)</f>
        <v>0</v>
      </c>
      <c r="AH599" s="13">
        <f>(IF($K599="No",0,VLOOKUP(AH$3,LISTS!$M$2:$N$21,2,FALSE)*IF(V599="YES",1,0)))*VLOOKUP($H599,LISTS!$G$2:$H$10,2,FALSE)</f>
        <v>0</v>
      </c>
      <c r="AI599" s="29">
        <f t="shared" si="107"/>
        <v>0</v>
      </c>
    </row>
    <row r="600" spans="1:35" x14ac:dyDescent="0.25">
      <c r="A600" s="3">
        <f t="shared" si="105"/>
        <v>2023</v>
      </c>
      <c r="B600" s="11">
        <f t="shared" si="106"/>
        <v>21</v>
      </c>
      <c r="C600" s="11" t="str">
        <f>VLOOKUP($B600,'FIXTURES INPUT'!$A$4:$H$41,2,FALSE)</f>
        <v>WK21</v>
      </c>
      <c r="D600" s="13" t="str">
        <f>VLOOKUP($B600,'FIXTURES INPUT'!$A$4:$H$41,3,FALSE)</f>
        <v>Sat</v>
      </c>
      <c r="E600" s="14">
        <f>VLOOKUP($B600,'FIXTURES INPUT'!$A$4:$H$41,4,FALSE)</f>
        <v>45164</v>
      </c>
      <c r="F600" s="4" t="str">
        <f>VLOOKUP($B600,'FIXTURES INPUT'!$A$4:$H$41,6,FALSE)</f>
        <v>TBC</v>
      </c>
      <c r="G600" s="13" t="str">
        <f>VLOOKUP($B600,'FIXTURES INPUT'!$A$4:$H$41,7,FALSE)</f>
        <v xml:space="preserve"> - </v>
      </c>
      <c r="H600" s="13" t="str">
        <f>VLOOKUP($B600,'FIXTURES INPUT'!$A$4:$H$41,8,FALSE)</f>
        <v>Standard</v>
      </c>
      <c r="I600" s="13">
        <f t="shared" si="111"/>
        <v>17</v>
      </c>
      <c r="J600" s="4" t="str">
        <f>VLOOKUP($I600,LISTS!$A$2:$B$39,2,FALSE)</f>
        <v>Rob Sherriff</v>
      </c>
      <c r="K600" s="32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X600" s="13">
        <f>(IF($K600="No",0,VLOOKUP(X$3,LISTS!$M$2:$N$21,2,FALSE)*L600))*VLOOKUP($H600,LISTS!$G$2:$H$10,2,FALSE)</f>
        <v>0</v>
      </c>
      <c r="Y600" s="13">
        <f>(IF($K600="No",0,VLOOKUP(Y$3,LISTS!$M$2:$N$21,2,FALSE)*M600))*VLOOKUP($H600,LISTS!$G$2:$H$10,2,FALSE)</f>
        <v>0</v>
      </c>
      <c r="Z600" s="13">
        <f>(IF($K600="No",0,VLOOKUP(Z$3,LISTS!$M$2:$N$21,2,FALSE)*N600))*VLOOKUP($H600,LISTS!$G$2:$H$10,2,FALSE)</f>
        <v>0</v>
      </c>
      <c r="AA600" s="13">
        <f>(IF($K600="No",0,VLOOKUP(AA$3,LISTS!$M$2:$N$21,2,FALSE)*O600))*VLOOKUP($H600,LISTS!$G$2:$H$10,2,FALSE)</f>
        <v>0</v>
      </c>
      <c r="AB600" s="13">
        <f>(IF($K600="No",0,VLOOKUP(AB$3,LISTS!$M$2:$N$21,2,FALSE)*P600))*VLOOKUP($H600,LISTS!$G$2:$H$10,2,FALSE)</f>
        <v>0</v>
      </c>
      <c r="AC600" s="13">
        <f>(IF($K600="No",0,VLOOKUP(AC$3,LISTS!$M$2:$N$21,2,FALSE)*IF(Q600="YES",1,0)))*VLOOKUP($H600,LISTS!$G$2:$H$10,2,FALSE)</f>
        <v>0</v>
      </c>
      <c r="AD600" s="13">
        <f>(IF($K600="No",0,VLOOKUP(AD$3,LISTS!$M$2:$N$21,2,FALSE)*IF(R600="YES",1,0)))*VLOOKUP($H600,LISTS!$G$2:$H$10,2,FALSE)</f>
        <v>0</v>
      </c>
      <c r="AE600" s="13">
        <f>(IF($K600="No",0,VLOOKUP(AE$3,LISTS!$M$2:$N$21,2,FALSE)*IF(S600="YES",1,0)))*VLOOKUP($H600,LISTS!$G$2:$H$10,2,FALSE)</f>
        <v>0</v>
      </c>
      <c r="AF600" s="13">
        <f>(IF($K600="No",0,VLOOKUP(AF$3,LISTS!$M$2:$N$21,2,FALSE)*IF(T600="YES",1,0)))*VLOOKUP($H600,LISTS!$G$2:$H$10,2,FALSE)</f>
        <v>0</v>
      </c>
      <c r="AG600" s="13">
        <f>(IF($K600="No",0,VLOOKUP(AG$3,LISTS!$M$2:$N$21,2,FALSE)*IF(U600="YES",1,0)))*VLOOKUP($H600,LISTS!$G$2:$H$10,2,FALSE)</f>
        <v>0</v>
      </c>
      <c r="AH600" s="13">
        <f>(IF($K600="No",0,VLOOKUP(AH$3,LISTS!$M$2:$N$21,2,FALSE)*IF(V600="YES",1,0)))*VLOOKUP($H600,LISTS!$G$2:$H$10,2,FALSE)</f>
        <v>0</v>
      </c>
      <c r="AI600" s="29">
        <f t="shared" si="107"/>
        <v>0</v>
      </c>
    </row>
    <row r="601" spans="1:35" x14ac:dyDescent="0.25">
      <c r="A601" s="3">
        <f t="shared" si="105"/>
        <v>2023</v>
      </c>
      <c r="B601" s="11">
        <f t="shared" si="106"/>
        <v>21</v>
      </c>
      <c r="C601" s="11" t="str">
        <f>VLOOKUP($B601,'FIXTURES INPUT'!$A$4:$H$41,2,FALSE)</f>
        <v>WK21</v>
      </c>
      <c r="D601" s="13" t="str">
        <f>VLOOKUP($B601,'FIXTURES INPUT'!$A$4:$H$41,3,FALSE)</f>
        <v>Sat</v>
      </c>
      <c r="E601" s="14">
        <f>VLOOKUP($B601,'FIXTURES INPUT'!$A$4:$H$41,4,FALSE)</f>
        <v>45164</v>
      </c>
      <c r="F601" s="4" t="str">
        <f>VLOOKUP($B601,'FIXTURES INPUT'!$A$4:$H$41,6,FALSE)</f>
        <v>TBC</v>
      </c>
      <c r="G601" s="13" t="str">
        <f>VLOOKUP($B601,'FIXTURES INPUT'!$A$4:$H$41,7,FALSE)</f>
        <v xml:space="preserve"> - </v>
      </c>
      <c r="H601" s="13" t="str">
        <f>VLOOKUP($B601,'FIXTURES INPUT'!$A$4:$H$41,8,FALSE)</f>
        <v>Standard</v>
      </c>
      <c r="I601" s="13">
        <f t="shared" si="111"/>
        <v>18</v>
      </c>
      <c r="J601" s="4" t="str">
        <f>VLOOKUP($I601,LISTS!$A$2:$B$39,2,FALSE)</f>
        <v>Gary Chenery</v>
      </c>
      <c r="K601" s="32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X601" s="13">
        <f>(IF($K601="No",0,VLOOKUP(X$3,LISTS!$M$2:$N$21,2,FALSE)*L601))*VLOOKUP($H601,LISTS!$G$2:$H$10,2,FALSE)</f>
        <v>0</v>
      </c>
      <c r="Y601" s="13">
        <f>(IF($K601="No",0,VLOOKUP(Y$3,LISTS!$M$2:$N$21,2,FALSE)*M601))*VLOOKUP($H601,LISTS!$G$2:$H$10,2,FALSE)</f>
        <v>0</v>
      </c>
      <c r="Z601" s="13">
        <f>(IF($K601="No",0,VLOOKUP(Z$3,LISTS!$M$2:$N$21,2,FALSE)*N601))*VLOOKUP($H601,LISTS!$G$2:$H$10,2,FALSE)</f>
        <v>0</v>
      </c>
      <c r="AA601" s="13">
        <f>(IF($K601="No",0,VLOOKUP(AA$3,LISTS!$M$2:$N$21,2,FALSE)*O601))*VLOOKUP($H601,LISTS!$G$2:$H$10,2,FALSE)</f>
        <v>0</v>
      </c>
      <c r="AB601" s="13">
        <f>(IF($K601="No",0,VLOOKUP(AB$3,LISTS!$M$2:$N$21,2,FALSE)*P601))*VLOOKUP($H601,LISTS!$G$2:$H$10,2,FALSE)</f>
        <v>0</v>
      </c>
      <c r="AC601" s="13">
        <f>(IF($K601="No",0,VLOOKUP(AC$3,LISTS!$M$2:$N$21,2,FALSE)*IF(Q601="YES",1,0)))*VLOOKUP($H601,LISTS!$G$2:$H$10,2,FALSE)</f>
        <v>0</v>
      </c>
      <c r="AD601" s="13">
        <f>(IF($K601="No",0,VLOOKUP(AD$3,LISTS!$M$2:$N$21,2,FALSE)*IF(R601="YES",1,0)))*VLOOKUP($H601,LISTS!$G$2:$H$10,2,FALSE)</f>
        <v>0</v>
      </c>
      <c r="AE601" s="13">
        <f>(IF($K601="No",0,VLOOKUP(AE$3,LISTS!$M$2:$N$21,2,FALSE)*IF(S601="YES",1,0)))*VLOOKUP($H601,LISTS!$G$2:$H$10,2,FALSE)</f>
        <v>0</v>
      </c>
      <c r="AF601" s="13">
        <f>(IF($K601="No",0,VLOOKUP(AF$3,LISTS!$M$2:$N$21,2,FALSE)*IF(T601="YES",1,0)))*VLOOKUP($H601,LISTS!$G$2:$H$10,2,FALSE)</f>
        <v>0</v>
      </c>
      <c r="AG601" s="13">
        <f>(IF($K601="No",0,VLOOKUP(AG$3,LISTS!$M$2:$N$21,2,FALSE)*IF(U601="YES",1,0)))*VLOOKUP($H601,LISTS!$G$2:$H$10,2,FALSE)</f>
        <v>0</v>
      </c>
      <c r="AH601" s="13">
        <f>(IF($K601="No",0,VLOOKUP(AH$3,LISTS!$M$2:$N$21,2,FALSE)*IF(V601="YES",1,0)))*VLOOKUP($H601,LISTS!$G$2:$H$10,2,FALSE)</f>
        <v>0</v>
      </c>
      <c r="AI601" s="29">
        <f t="shared" si="107"/>
        <v>0</v>
      </c>
    </row>
    <row r="602" spans="1:35" x14ac:dyDescent="0.25">
      <c r="A602" s="3">
        <f t="shared" si="105"/>
        <v>2023</v>
      </c>
      <c r="B602" s="11">
        <f t="shared" si="106"/>
        <v>21</v>
      </c>
      <c r="C602" s="11" t="str">
        <f>VLOOKUP($B602,'FIXTURES INPUT'!$A$4:$H$41,2,FALSE)</f>
        <v>WK21</v>
      </c>
      <c r="D602" s="13" t="str">
        <f>VLOOKUP($B602,'FIXTURES INPUT'!$A$4:$H$41,3,FALSE)</f>
        <v>Sat</v>
      </c>
      <c r="E602" s="14">
        <f>VLOOKUP($B602,'FIXTURES INPUT'!$A$4:$H$41,4,FALSE)</f>
        <v>45164</v>
      </c>
      <c r="F602" s="4" t="str">
        <f>VLOOKUP($B602,'FIXTURES INPUT'!$A$4:$H$41,6,FALSE)</f>
        <v>TBC</v>
      </c>
      <c r="G602" s="13" t="str">
        <f>VLOOKUP($B602,'FIXTURES INPUT'!$A$4:$H$41,7,FALSE)</f>
        <v xml:space="preserve"> - </v>
      </c>
      <c r="H602" s="13" t="str">
        <f>VLOOKUP($B602,'FIXTURES INPUT'!$A$4:$H$41,8,FALSE)</f>
        <v>Standard</v>
      </c>
      <c r="I602" s="13">
        <f t="shared" si="111"/>
        <v>19</v>
      </c>
      <c r="J602" s="4" t="str">
        <f>VLOOKUP($I602,LISTS!$A$2:$B$39,2,FALSE)</f>
        <v>Jack Cousins</v>
      </c>
      <c r="K602" s="32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X602" s="13">
        <f>(IF($K602="No",0,VLOOKUP(X$3,LISTS!$M$2:$N$21,2,FALSE)*L602))*VLOOKUP($H602,LISTS!$G$2:$H$10,2,FALSE)</f>
        <v>0</v>
      </c>
      <c r="Y602" s="13">
        <f>(IF($K602="No",0,VLOOKUP(Y$3,LISTS!$M$2:$N$21,2,FALSE)*M602))*VLOOKUP($H602,LISTS!$G$2:$H$10,2,FALSE)</f>
        <v>0</v>
      </c>
      <c r="Z602" s="13">
        <f>(IF($K602="No",0,VLOOKUP(Z$3,LISTS!$M$2:$N$21,2,FALSE)*N602))*VLOOKUP($H602,LISTS!$G$2:$H$10,2,FALSE)</f>
        <v>0</v>
      </c>
      <c r="AA602" s="13">
        <f>(IF($K602="No",0,VLOOKUP(AA$3,LISTS!$M$2:$N$21,2,FALSE)*O602))*VLOOKUP($H602,LISTS!$G$2:$H$10,2,FALSE)</f>
        <v>0</v>
      </c>
      <c r="AB602" s="13">
        <f>(IF($K602="No",0,VLOOKUP(AB$3,LISTS!$M$2:$N$21,2,FALSE)*P602))*VLOOKUP($H602,LISTS!$G$2:$H$10,2,FALSE)</f>
        <v>0</v>
      </c>
      <c r="AC602" s="13">
        <f>(IF($K602="No",0,VLOOKUP(AC$3,LISTS!$M$2:$N$21,2,FALSE)*IF(Q602="YES",1,0)))*VLOOKUP($H602,LISTS!$G$2:$H$10,2,FALSE)</f>
        <v>0</v>
      </c>
      <c r="AD602" s="13">
        <f>(IF($K602="No",0,VLOOKUP(AD$3,LISTS!$M$2:$N$21,2,FALSE)*IF(R602="YES",1,0)))*VLOOKUP($H602,LISTS!$G$2:$H$10,2,FALSE)</f>
        <v>0</v>
      </c>
      <c r="AE602" s="13">
        <f>(IF($K602="No",0,VLOOKUP(AE$3,LISTS!$M$2:$N$21,2,FALSE)*IF(S602="YES",1,0)))*VLOOKUP($H602,LISTS!$G$2:$H$10,2,FALSE)</f>
        <v>0</v>
      </c>
      <c r="AF602" s="13">
        <f>(IF($K602="No",0,VLOOKUP(AF$3,LISTS!$M$2:$N$21,2,FALSE)*IF(T602="YES",1,0)))*VLOOKUP($H602,LISTS!$G$2:$H$10,2,FALSE)</f>
        <v>0</v>
      </c>
      <c r="AG602" s="13">
        <f>(IF($K602="No",0,VLOOKUP(AG$3,LISTS!$M$2:$N$21,2,FALSE)*IF(U602="YES",1,0)))*VLOOKUP($H602,LISTS!$G$2:$H$10,2,FALSE)</f>
        <v>0</v>
      </c>
      <c r="AH602" s="13">
        <f>(IF($K602="No",0,VLOOKUP(AH$3,LISTS!$M$2:$N$21,2,FALSE)*IF(V602="YES",1,0)))*VLOOKUP($H602,LISTS!$G$2:$H$10,2,FALSE)</f>
        <v>0</v>
      </c>
      <c r="AI602" s="29">
        <f t="shared" si="107"/>
        <v>0</v>
      </c>
    </row>
    <row r="603" spans="1:35" x14ac:dyDescent="0.25">
      <c r="A603" s="3">
        <f t="shared" si="105"/>
        <v>2023</v>
      </c>
      <c r="B603" s="11">
        <f t="shared" si="106"/>
        <v>21</v>
      </c>
      <c r="C603" s="11" t="str">
        <f>VLOOKUP($B603,'FIXTURES INPUT'!$A$4:$H$41,2,FALSE)</f>
        <v>WK21</v>
      </c>
      <c r="D603" s="13" t="str">
        <f>VLOOKUP($B603,'FIXTURES INPUT'!$A$4:$H$41,3,FALSE)</f>
        <v>Sat</v>
      </c>
      <c r="E603" s="14">
        <f>VLOOKUP($B603,'FIXTURES INPUT'!$A$4:$H$41,4,FALSE)</f>
        <v>45164</v>
      </c>
      <c r="F603" s="4" t="str">
        <f>VLOOKUP($B603,'FIXTURES INPUT'!$A$4:$H$41,6,FALSE)</f>
        <v>TBC</v>
      </c>
      <c r="G603" s="13" t="str">
        <f>VLOOKUP($B603,'FIXTURES INPUT'!$A$4:$H$41,7,FALSE)</f>
        <v xml:space="preserve"> - </v>
      </c>
      <c r="H603" s="13" t="str">
        <f>VLOOKUP($B603,'FIXTURES INPUT'!$A$4:$H$41,8,FALSE)</f>
        <v>Standard</v>
      </c>
      <c r="I603" s="13">
        <f t="shared" si="111"/>
        <v>20</v>
      </c>
      <c r="J603" s="5" t="str">
        <f>VLOOKUP($I603,LISTS!$A$2:$B$39,2,FALSE)</f>
        <v>Stuart Pacey</v>
      </c>
      <c r="K603" s="32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X603" s="13">
        <f>(IF($K603="No",0,VLOOKUP(X$3,LISTS!$M$2:$N$21,2,FALSE)*L603))*VLOOKUP($H603,LISTS!$G$2:$H$10,2,FALSE)</f>
        <v>0</v>
      </c>
      <c r="Y603" s="13">
        <f>(IF($K603="No",0,VLOOKUP(Y$3,LISTS!$M$2:$N$21,2,FALSE)*M603))*VLOOKUP($H603,LISTS!$G$2:$H$10,2,FALSE)</f>
        <v>0</v>
      </c>
      <c r="Z603" s="13">
        <f>(IF($K603="No",0,VLOOKUP(Z$3,LISTS!$M$2:$N$21,2,FALSE)*N603))*VLOOKUP($H603,LISTS!$G$2:$H$10,2,FALSE)</f>
        <v>0</v>
      </c>
      <c r="AA603" s="13">
        <f>(IF($K603="No",0,VLOOKUP(AA$3,LISTS!$M$2:$N$21,2,FALSE)*O603))*VLOOKUP($H603,LISTS!$G$2:$H$10,2,FALSE)</f>
        <v>0</v>
      </c>
      <c r="AB603" s="13">
        <f>(IF($K603="No",0,VLOOKUP(AB$3,LISTS!$M$2:$N$21,2,FALSE)*P603))*VLOOKUP($H603,LISTS!$G$2:$H$10,2,FALSE)</f>
        <v>0</v>
      </c>
      <c r="AC603" s="13">
        <f>(IF($K603="No",0,VLOOKUP(AC$3,LISTS!$M$2:$N$21,2,FALSE)*IF(Q603="YES",1,0)))*VLOOKUP($H603,LISTS!$G$2:$H$10,2,FALSE)</f>
        <v>0</v>
      </c>
      <c r="AD603" s="13">
        <f>(IF($K603="No",0,VLOOKUP(AD$3,LISTS!$M$2:$N$21,2,FALSE)*IF(R603="YES",1,0)))*VLOOKUP($H603,LISTS!$G$2:$H$10,2,FALSE)</f>
        <v>0</v>
      </c>
      <c r="AE603" s="13">
        <f>(IF($K603="No",0,VLOOKUP(AE$3,LISTS!$M$2:$N$21,2,FALSE)*IF(S603="YES",1,0)))*VLOOKUP($H603,LISTS!$G$2:$H$10,2,FALSE)</f>
        <v>0</v>
      </c>
      <c r="AF603" s="13">
        <f>(IF($K603="No",0,VLOOKUP(AF$3,LISTS!$M$2:$N$21,2,FALSE)*IF(T603="YES",1,0)))*VLOOKUP($H603,LISTS!$G$2:$H$10,2,FALSE)</f>
        <v>0</v>
      </c>
      <c r="AG603" s="13">
        <f>(IF($K603="No",0,VLOOKUP(AG$3,LISTS!$M$2:$N$21,2,FALSE)*IF(U603="YES",1,0)))*VLOOKUP($H603,LISTS!$G$2:$H$10,2,FALSE)</f>
        <v>0</v>
      </c>
      <c r="AH603" s="13">
        <f>(IF($K603="No",0,VLOOKUP(AH$3,LISTS!$M$2:$N$21,2,FALSE)*IF(V603="YES",1,0)))*VLOOKUP($H603,LISTS!$G$2:$H$10,2,FALSE)</f>
        <v>0</v>
      </c>
      <c r="AI603" s="29">
        <f t="shared" si="107"/>
        <v>0</v>
      </c>
    </row>
    <row r="604" spans="1:35" x14ac:dyDescent="0.25">
      <c r="A604" s="3">
        <f t="shared" si="105"/>
        <v>2023</v>
      </c>
      <c r="B604" s="11">
        <f t="shared" si="106"/>
        <v>21</v>
      </c>
      <c r="C604" s="11" t="str">
        <f>VLOOKUP($B604,'FIXTURES INPUT'!$A$4:$H$41,2,FALSE)</f>
        <v>WK21</v>
      </c>
      <c r="D604" s="13" t="str">
        <f>VLOOKUP($B604,'FIXTURES INPUT'!$A$4:$H$41,3,FALSE)</f>
        <v>Sat</v>
      </c>
      <c r="E604" s="14">
        <f>VLOOKUP($B604,'FIXTURES INPUT'!$A$4:$H$41,4,FALSE)</f>
        <v>45164</v>
      </c>
      <c r="F604" s="4" t="str">
        <f>VLOOKUP($B604,'FIXTURES INPUT'!$A$4:$H$41,6,FALSE)</f>
        <v>TBC</v>
      </c>
      <c r="G604" s="13" t="str">
        <f>VLOOKUP($B604,'FIXTURES INPUT'!$A$4:$H$41,7,FALSE)</f>
        <v xml:space="preserve"> - </v>
      </c>
      <c r="H604" s="13" t="str">
        <f>VLOOKUP($B604,'FIXTURES INPUT'!$A$4:$H$41,8,FALSE)</f>
        <v>Standard</v>
      </c>
      <c r="I604" s="13">
        <f t="shared" si="111"/>
        <v>21</v>
      </c>
      <c r="J604" s="4" t="str">
        <f>VLOOKUP($I604,LISTS!$A$2:$B$39,2,FALSE)</f>
        <v>Additional 3</v>
      </c>
      <c r="K604" s="32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X604" s="13">
        <f>(IF($K604="No",0,VLOOKUP(X$3,LISTS!$M$2:$N$21,2,FALSE)*L604))*VLOOKUP($H604,LISTS!$G$2:$H$10,2,FALSE)</f>
        <v>0</v>
      </c>
      <c r="Y604" s="13">
        <f>(IF($K604="No",0,VLOOKUP(Y$3,LISTS!$M$2:$N$21,2,FALSE)*M604))*VLOOKUP($H604,LISTS!$G$2:$H$10,2,FALSE)</f>
        <v>0</v>
      </c>
      <c r="Z604" s="13">
        <f>(IF($K604="No",0,VLOOKUP(Z$3,LISTS!$M$2:$N$21,2,FALSE)*N604))*VLOOKUP($H604,LISTS!$G$2:$H$10,2,FALSE)</f>
        <v>0</v>
      </c>
      <c r="AA604" s="13">
        <f>(IF($K604="No",0,VLOOKUP(AA$3,LISTS!$M$2:$N$21,2,FALSE)*O604))*VLOOKUP($H604,LISTS!$G$2:$H$10,2,FALSE)</f>
        <v>0</v>
      </c>
      <c r="AB604" s="13">
        <f>(IF($K604="No",0,VLOOKUP(AB$3,LISTS!$M$2:$N$21,2,FALSE)*P604))*VLOOKUP($H604,LISTS!$G$2:$H$10,2,FALSE)</f>
        <v>0</v>
      </c>
      <c r="AC604" s="13">
        <f>(IF($K604="No",0,VLOOKUP(AC$3,LISTS!$M$2:$N$21,2,FALSE)*IF(Q604="YES",1,0)))*VLOOKUP($H604,LISTS!$G$2:$H$10,2,FALSE)</f>
        <v>0</v>
      </c>
      <c r="AD604" s="13">
        <f>(IF($K604="No",0,VLOOKUP(AD$3,LISTS!$M$2:$N$21,2,FALSE)*IF(R604="YES",1,0)))*VLOOKUP($H604,LISTS!$G$2:$H$10,2,FALSE)</f>
        <v>0</v>
      </c>
      <c r="AE604" s="13">
        <f>(IF($K604="No",0,VLOOKUP(AE$3,LISTS!$M$2:$N$21,2,FALSE)*IF(S604="YES",1,0)))*VLOOKUP($H604,LISTS!$G$2:$H$10,2,FALSE)</f>
        <v>0</v>
      </c>
      <c r="AF604" s="13">
        <f>(IF($K604="No",0,VLOOKUP(AF$3,LISTS!$M$2:$N$21,2,FALSE)*IF(T604="YES",1,0)))*VLOOKUP($H604,LISTS!$G$2:$H$10,2,FALSE)</f>
        <v>0</v>
      </c>
      <c r="AG604" s="13">
        <f>(IF($K604="No",0,VLOOKUP(AG$3,LISTS!$M$2:$N$21,2,FALSE)*IF(U604="YES",1,0)))*VLOOKUP($H604,LISTS!$G$2:$H$10,2,FALSE)</f>
        <v>0</v>
      </c>
      <c r="AH604" s="13">
        <f>(IF($K604="No",0,VLOOKUP(AH$3,LISTS!$M$2:$N$21,2,FALSE)*IF(V604="YES",1,0)))*VLOOKUP($H604,LISTS!$G$2:$H$10,2,FALSE)</f>
        <v>0</v>
      </c>
      <c r="AI604" s="29">
        <f t="shared" si="107"/>
        <v>0</v>
      </c>
    </row>
    <row r="605" spans="1:35" x14ac:dyDescent="0.25">
      <c r="A605" s="3">
        <f t="shared" si="105"/>
        <v>2023</v>
      </c>
      <c r="B605" s="11">
        <f t="shared" si="106"/>
        <v>21</v>
      </c>
      <c r="C605" s="11" t="str">
        <f>VLOOKUP($B605,'FIXTURES INPUT'!$A$4:$H$41,2,FALSE)</f>
        <v>WK21</v>
      </c>
      <c r="D605" s="13" t="str">
        <f>VLOOKUP($B605,'FIXTURES INPUT'!$A$4:$H$41,3,FALSE)</f>
        <v>Sat</v>
      </c>
      <c r="E605" s="14">
        <f>VLOOKUP($B605,'FIXTURES INPUT'!$A$4:$H$41,4,FALSE)</f>
        <v>45164</v>
      </c>
      <c r="F605" s="4" t="str">
        <f>VLOOKUP($B605,'FIXTURES INPUT'!$A$4:$H$41,6,FALSE)</f>
        <v>TBC</v>
      </c>
      <c r="G605" s="13" t="str">
        <f>VLOOKUP($B605,'FIXTURES INPUT'!$A$4:$H$41,7,FALSE)</f>
        <v xml:space="preserve"> - </v>
      </c>
      <c r="H605" s="13" t="str">
        <f>VLOOKUP($B605,'FIXTURES INPUT'!$A$4:$H$41,8,FALSE)</f>
        <v>Standard</v>
      </c>
      <c r="I605" s="13">
        <f t="shared" si="111"/>
        <v>22</v>
      </c>
      <c r="J605" s="4" t="str">
        <f>VLOOKUP($I605,LISTS!$A$2:$B$39,2,FALSE)</f>
        <v>Additional 4</v>
      </c>
      <c r="K605" s="32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X605" s="13">
        <f>(IF($K605="No",0,VLOOKUP(X$3,LISTS!$M$2:$N$21,2,FALSE)*L605))*VLOOKUP($H605,LISTS!$G$2:$H$10,2,FALSE)</f>
        <v>0</v>
      </c>
      <c r="Y605" s="13">
        <f>(IF($K605="No",0,VLOOKUP(Y$3,LISTS!$M$2:$N$21,2,FALSE)*M605))*VLOOKUP($H605,LISTS!$G$2:$H$10,2,FALSE)</f>
        <v>0</v>
      </c>
      <c r="Z605" s="13">
        <f>(IF($K605="No",0,VLOOKUP(Z$3,LISTS!$M$2:$N$21,2,FALSE)*N605))*VLOOKUP($H605,LISTS!$G$2:$H$10,2,FALSE)</f>
        <v>0</v>
      </c>
      <c r="AA605" s="13">
        <f>(IF($K605="No",0,VLOOKUP(AA$3,LISTS!$M$2:$N$21,2,FALSE)*O605))*VLOOKUP($H605,LISTS!$G$2:$H$10,2,FALSE)</f>
        <v>0</v>
      </c>
      <c r="AB605" s="13">
        <f>(IF($K605="No",0,VLOOKUP(AB$3,LISTS!$M$2:$N$21,2,FALSE)*P605))*VLOOKUP($H605,LISTS!$G$2:$H$10,2,FALSE)</f>
        <v>0</v>
      </c>
      <c r="AC605" s="13">
        <f>(IF($K605="No",0,VLOOKUP(AC$3,LISTS!$M$2:$N$21,2,FALSE)*IF(Q605="YES",1,0)))*VLOOKUP($H605,LISTS!$G$2:$H$10,2,FALSE)</f>
        <v>0</v>
      </c>
      <c r="AD605" s="13">
        <f>(IF($K605="No",0,VLOOKUP(AD$3,LISTS!$M$2:$N$21,2,FALSE)*IF(R605="YES",1,0)))*VLOOKUP($H605,LISTS!$G$2:$H$10,2,FALSE)</f>
        <v>0</v>
      </c>
      <c r="AE605" s="13">
        <f>(IF($K605="No",0,VLOOKUP(AE$3,LISTS!$M$2:$N$21,2,FALSE)*IF(S605="YES",1,0)))*VLOOKUP($H605,LISTS!$G$2:$H$10,2,FALSE)</f>
        <v>0</v>
      </c>
      <c r="AF605" s="13">
        <f>(IF($K605="No",0,VLOOKUP(AF$3,LISTS!$M$2:$N$21,2,FALSE)*IF(T605="YES",1,0)))*VLOOKUP($H605,LISTS!$G$2:$H$10,2,FALSE)</f>
        <v>0</v>
      </c>
      <c r="AG605" s="13">
        <f>(IF($K605="No",0,VLOOKUP(AG$3,LISTS!$M$2:$N$21,2,FALSE)*IF(U605="YES",1,0)))*VLOOKUP($H605,LISTS!$G$2:$H$10,2,FALSE)</f>
        <v>0</v>
      </c>
      <c r="AH605" s="13">
        <f>(IF($K605="No",0,VLOOKUP(AH$3,LISTS!$M$2:$N$21,2,FALSE)*IF(V605="YES",1,0)))*VLOOKUP($H605,LISTS!$G$2:$H$10,2,FALSE)</f>
        <v>0</v>
      </c>
      <c r="AI605" s="29">
        <f t="shared" si="107"/>
        <v>0</v>
      </c>
    </row>
    <row r="606" spans="1:35" x14ac:dyDescent="0.25">
      <c r="A606" s="3">
        <f t="shared" si="105"/>
        <v>2023</v>
      </c>
      <c r="B606" s="11">
        <f t="shared" si="106"/>
        <v>21</v>
      </c>
      <c r="C606" s="11" t="str">
        <f>VLOOKUP($B606,'FIXTURES INPUT'!$A$4:$H$41,2,FALSE)</f>
        <v>WK21</v>
      </c>
      <c r="D606" s="13" t="str">
        <f>VLOOKUP($B606,'FIXTURES INPUT'!$A$4:$H$41,3,FALSE)</f>
        <v>Sat</v>
      </c>
      <c r="E606" s="14">
        <f>VLOOKUP($B606,'FIXTURES INPUT'!$A$4:$H$41,4,FALSE)</f>
        <v>45164</v>
      </c>
      <c r="F606" s="4" t="str">
        <f>VLOOKUP($B606,'FIXTURES INPUT'!$A$4:$H$41,6,FALSE)</f>
        <v>TBC</v>
      </c>
      <c r="G606" s="13" t="str">
        <f>VLOOKUP($B606,'FIXTURES INPUT'!$A$4:$H$41,7,FALSE)</f>
        <v xml:space="preserve"> - </v>
      </c>
      <c r="H606" s="13" t="str">
        <f>VLOOKUP($B606,'FIXTURES INPUT'!$A$4:$H$41,8,FALSE)</f>
        <v>Standard</v>
      </c>
      <c r="I606" s="13">
        <f t="shared" si="111"/>
        <v>23</v>
      </c>
      <c r="J606" s="4" t="str">
        <f>VLOOKUP($I606,LISTS!$A$2:$B$39,2,FALSE)</f>
        <v>Additional 5</v>
      </c>
      <c r="K606" s="32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X606" s="13">
        <f>(IF($K606="No",0,VLOOKUP(X$3,LISTS!$M$2:$N$21,2,FALSE)*L606))*VLOOKUP($H606,LISTS!$G$2:$H$10,2,FALSE)</f>
        <v>0</v>
      </c>
      <c r="Y606" s="13">
        <f>(IF($K606="No",0,VLOOKUP(Y$3,LISTS!$M$2:$N$21,2,FALSE)*M606))*VLOOKUP($H606,LISTS!$G$2:$H$10,2,FALSE)</f>
        <v>0</v>
      </c>
      <c r="Z606" s="13">
        <f>(IF($K606="No",0,VLOOKUP(Z$3,LISTS!$M$2:$N$21,2,FALSE)*N606))*VLOOKUP($H606,LISTS!$G$2:$H$10,2,FALSE)</f>
        <v>0</v>
      </c>
      <c r="AA606" s="13">
        <f>(IF($K606="No",0,VLOOKUP(AA$3,LISTS!$M$2:$N$21,2,FALSE)*O606))*VLOOKUP($H606,LISTS!$G$2:$H$10,2,FALSE)</f>
        <v>0</v>
      </c>
      <c r="AB606" s="13">
        <f>(IF($K606="No",0,VLOOKUP(AB$3,LISTS!$M$2:$N$21,2,FALSE)*P606))*VLOOKUP($H606,LISTS!$G$2:$H$10,2,FALSE)</f>
        <v>0</v>
      </c>
      <c r="AC606" s="13">
        <f>(IF($K606="No",0,VLOOKUP(AC$3,LISTS!$M$2:$N$21,2,FALSE)*IF(Q606="YES",1,0)))*VLOOKUP($H606,LISTS!$G$2:$H$10,2,FALSE)</f>
        <v>0</v>
      </c>
      <c r="AD606" s="13">
        <f>(IF($K606="No",0,VLOOKUP(AD$3,LISTS!$M$2:$N$21,2,FALSE)*IF(R606="YES",1,0)))*VLOOKUP($H606,LISTS!$G$2:$H$10,2,FALSE)</f>
        <v>0</v>
      </c>
      <c r="AE606" s="13">
        <f>(IF($K606="No",0,VLOOKUP(AE$3,LISTS!$M$2:$N$21,2,FALSE)*IF(S606="YES",1,0)))*VLOOKUP($H606,LISTS!$G$2:$H$10,2,FALSE)</f>
        <v>0</v>
      </c>
      <c r="AF606" s="13">
        <f>(IF($K606="No",0,VLOOKUP(AF$3,LISTS!$M$2:$N$21,2,FALSE)*IF(T606="YES",1,0)))*VLOOKUP($H606,LISTS!$G$2:$H$10,2,FALSE)</f>
        <v>0</v>
      </c>
      <c r="AG606" s="13">
        <f>(IF($K606="No",0,VLOOKUP(AG$3,LISTS!$M$2:$N$21,2,FALSE)*IF(U606="YES",1,0)))*VLOOKUP($H606,LISTS!$G$2:$H$10,2,FALSE)</f>
        <v>0</v>
      </c>
      <c r="AH606" s="13">
        <f>(IF($K606="No",0,VLOOKUP(AH$3,LISTS!$M$2:$N$21,2,FALSE)*IF(V606="YES",1,0)))*VLOOKUP($H606,LISTS!$G$2:$H$10,2,FALSE)</f>
        <v>0</v>
      </c>
      <c r="AI606" s="29">
        <f t="shared" si="107"/>
        <v>0</v>
      </c>
    </row>
    <row r="607" spans="1:35" x14ac:dyDescent="0.25">
      <c r="A607" s="3">
        <f t="shared" si="105"/>
        <v>2023</v>
      </c>
      <c r="B607" s="11">
        <f t="shared" si="106"/>
        <v>21</v>
      </c>
      <c r="C607" s="11" t="str">
        <f>VLOOKUP($B607,'FIXTURES INPUT'!$A$4:$H$41,2,FALSE)</f>
        <v>WK21</v>
      </c>
      <c r="D607" s="13" t="str">
        <f>VLOOKUP($B607,'FIXTURES INPUT'!$A$4:$H$41,3,FALSE)</f>
        <v>Sat</v>
      </c>
      <c r="E607" s="14">
        <f>VLOOKUP($B607,'FIXTURES INPUT'!$A$4:$H$41,4,FALSE)</f>
        <v>45164</v>
      </c>
      <c r="F607" s="4" t="str">
        <f>VLOOKUP($B607,'FIXTURES INPUT'!$A$4:$H$41,6,FALSE)</f>
        <v>TBC</v>
      </c>
      <c r="G607" s="13" t="str">
        <f>VLOOKUP($B607,'FIXTURES INPUT'!$A$4:$H$41,7,FALSE)</f>
        <v xml:space="preserve"> - </v>
      </c>
      <c r="H607" s="13" t="str">
        <f>VLOOKUP($B607,'FIXTURES INPUT'!$A$4:$H$41,8,FALSE)</f>
        <v>Standard</v>
      </c>
      <c r="I607" s="13">
        <f t="shared" si="111"/>
        <v>24</v>
      </c>
      <c r="J607" s="4" t="str">
        <f>VLOOKUP($I607,LISTS!$A$2:$B$39,2,FALSE)</f>
        <v>Additional 6</v>
      </c>
      <c r="K607" s="32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X607" s="13">
        <f>(IF($K607="No",0,VLOOKUP(X$3,LISTS!$M$2:$N$21,2,FALSE)*L607))*VLOOKUP($H607,LISTS!$G$2:$H$10,2,FALSE)</f>
        <v>0</v>
      </c>
      <c r="Y607" s="13">
        <f>(IF($K607="No",0,VLOOKUP(Y$3,LISTS!$M$2:$N$21,2,FALSE)*M607))*VLOOKUP($H607,LISTS!$G$2:$H$10,2,FALSE)</f>
        <v>0</v>
      </c>
      <c r="Z607" s="13">
        <f>(IF($K607="No",0,VLOOKUP(Z$3,LISTS!$M$2:$N$21,2,FALSE)*N607))*VLOOKUP($H607,LISTS!$G$2:$H$10,2,FALSE)</f>
        <v>0</v>
      </c>
      <c r="AA607" s="13">
        <f>(IF($K607="No",0,VLOOKUP(AA$3,LISTS!$M$2:$N$21,2,FALSE)*O607))*VLOOKUP($H607,LISTS!$G$2:$H$10,2,FALSE)</f>
        <v>0</v>
      </c>
      <c r="AB607" s="13">
        <f>(IF($K607="No",0,VLOOKUP(AB$3,LISTS!$M$2:$N$21,2,FALSE)*P607))*VLOOKUP($H607,LISTS!$G$2:$H$10,2,FALSE)</f>
        <v>0</v>
      </c>
      <c r="AC607" s="13">
        <f>(IF($K607="No",0,VLOOKUP(AC$3,LISTS!$M$2:$N$21,2,FALSE)*IF(Q607="YES",1,0)))*VLOOKUP($H607,LISTS!$G$2:$H$10,2,FALSE)</f>
        <v>0</v>
      </c>
      <c r="AD607" s="13">
        <f>(IF($K607="No",0,VLOOKUP(AD$3,LISTS!$M$2:$N$21,2,FALSE)*IF(R607="YES",1,0)))*VLOOKUP($H607,LISTS!$G$2:$H$10,2,FALSE)</f>
        <v>0</v>
      </c>
      <c r="AE607" s="13">
        <f>(IF($K607="No",0,VLOOKUP(AE$3,LISTS!$M$2:$N$21,2,FALSE)*IF(S607="YES",1,0)))*VLOOKUP($H607,LISTS!$G$2:$H$10,2,FALSE)</f>
        <v>0</v>
      </c>
      <c r="AF607" s="13">
        <f>(IF($K607="No",0,VLOOKUP(AF$3,LISTS!$M$2:$N$21,2,FALSE)*IF(T607="YES",1,0)))*VLOOKUP($H607,LISTS!$G$2:$H$10,2,FALSE)</f>
        <v>0</v>
      </c>
      <c r="AG607" s="13">
        <f>(IF($K607="No",0,VLOOKUP(AG$3,LISTS!$M$2:$N$21,2,FALSE)*IF(U607="YES",1,0)))*VLOOKUP($H607,LISTS!$G$2:$H$10,2,FALSE)</f>
        <v>0</v>
      </c>
      <c r="AH607" s="13">
        <f>(IF($K607="No",0,VLOOKUP(AH$3,LISTS!$M$2:$N$21,2,FALSE)*IF(V607="YES",1,0)))*VLOOKUP($H607,LISTS!$G$2:$H$10,2,FALSE)</f>
        <v>0</v>
      </c>
      <c r="AI607" s="29">
        <f t="shared" si="107"/>
        <v>0</v>
      </c>
    </row>
    <row r="608" spans="1:35" x14ac:dyDescent="0.25">
      <c r="A608" s="3">
        <f t="shared" si="105"/>
        <v>2023</v>
      </c>
      <c r="B608" s="11">
        <f t="shared" si="106"/>
        <v>21</v>
      </c>
      <c r="C608" s="11" t="str">
        <f>VLOOKUP($B608,'FIXTURES INPUT'!$A$4:$H$41,2,FALSE)</f>
        <v>WK21</v>
      </c>
      <c r="D608" s="13" t="str">
        <f>VLOOKUP($B608,'FIXTURES INPUT'!$A$4:$H$41,3,FALSE)</f>
        <v>Sat</v>
      </c>
      <c r="E608" s="14">
        <f>VLOOKUP($B608,'FIXTURES INPUT'!$A$4:$H$41,4,FALSE)</f>
        <v>45164</v>
      </c>
      <c r="F608" s="4" t="str">
        <f>VLOOKUP($B608,'FIXTURES INPUT'!$A$4:$H$41,6,FALSE)</f>
        <v>TBC</v>
      </c>
      <c r="G608" s="13" t="str">
        <f>VLOOKUP($B608,'FIXTURES INPUT'!$A$4:$H$41,7,FALSE)</f>
        <v xml:space="preserve"> - </v>
      </c>
      <c r="H608" s="13" t="str">
        <f>VLOOKUP($B608,'FIXTURES INPUT'!$A$4:$H$41,8,FALSE)</f>
        <v>Standard</v>
      </c>
      <c r="I608" s="13">
        <f t="shared" si="111"/>
        <v>25</v>
      </c>
      <c r="J608" s="4" t="str">
        <f>VLOOKUP($I608,LISTS!$A$2:$B$39,2,FALSE)</f>
        <v>Additional 7</v>
      </c>
      <c r="K608" s="32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X608" s="13">
        <f>(IF($K608="No",0,VLOOKUP(X$3,LISTS!$M$2:$N$21,2,FALSE)*L608))*VLOOKUP($H608,LISTS!$G$2:$H$10,2,FALSE)</f>
        <v>0</v>
      </c>
      <c r="Y608" s="13">
        <f>(IF($K608="No",0,VLOOKUP(Y$3,LISTS!$M$2:$N$21,2,FALSE)*M608))*VLOOKUP($H608,LISTS!$G$2:$H$10,2,FALSE)</f>
        <v>0</v>
      </c>
      <c r="Z608" s="13">
        <f>(IF($K608="No",0,VLOOKUP(Z$3,LISTS!$M$2:$N$21,2,FALSE)*N608))*VLOOKUP($H608,LISTS!$G$2:$H$10,2,FALSE)</f>
        <v>0</v>
      </c>
      <c r="AA608" s="13">
        <f>(IF($K608="No",0,VLOOKUP(AA$3,LISTS!$M$2:$N$21,2,FALSE)*O608))*VLOOKUP($H608,LISTS!$G$2:$H$10,2,FALSE)</f>
        <v>0</v>
      </c>
      <c r="AB608" s="13">
        <f>(IF($K608="No",0,VLOOKUP(AB$3,LISTS!$M$2:$N$21,2,FALSE)*P608))*VLOOKUP($H608,LISTS!$G$2:$H$10,2,FALSE)</f>
        <v>0</v>
      </c>
      <c r="AC608" s="13">
        <f>(IF($K608="No",0,VLOOKUP(AC$3,LISTS!$M$2:$N$21,2,FALSE)*IF(Q608="YES",1,0)))*VLOOKUP($H608,LISTS!$G$2:$H$10,2,FALSE)</f>
        <v>0</v>
      </c>
      <c r="AD608" s="13">
        <f>(IF($K608="No",0,VLOOKUP(AD$3,LISTS!$M$2:$N$21,2,FALSE)*IF(R608="YES",1,0)))*VLOOKUP($H608,LISTS!$G$2:$H$10,2,FALSE)</f>
        <v>0</v>
      </c>
      <c r="AE608" s="13">
        <f>(IF($K608="No",0,VLOOKUP(AE$3,LISTS!$M$2:$N$21,2,FALSE)*IF(S608="YES",1,0)))*VLOOKUP($H608,LISTS!$G$2:$H$10,2,FALSE)</f>
        <v>0</v>
      </c>
      <c r="AF608" s="13">
        <f>(IF($K608="No",0,VLOOKUP(AF$3,LISTS!$M$2:$N$21,2,FALSE)*IF(T608="YES",1,0)))*VLOOKUP($H608,LISTS!$G$2:$H$10,2,FALSE)</f>
        <v>0</v>
      </c>
      <c r="AG608" s="13">
        <f>(IF($K608="No",0,VLOOKUP(AG$3,LISTS!$M$2:$N$21,2,FALSE)*IF(U608="YES",1,0)))*VLOOKUP($H608,LISTS!$G$2:$H$10,2,FALSE)</f>
        <v>0</v>
      </c>
      <c r="AH608" s="13">
        <f>(IF($K608="No",0,VLOOKUP(AH$3,LISTS!$M$2:$N$21,2,FALSE)*IF(V608="YES",1,0)))*VLOOKUP($H608,LISTS!$G$2:$H$10,2,FALSE)</f>
        <v>0</v>
      </c>
      <c r="AI608" s="29">
        <f t="shared" si="107"/>
        <v>0</v>
      </c>
    </row>
    <row r="609" spans="1:35" x14ac:dyDescent="0.25">
      <c r="A609" s="3">
        <f t="shared" si="105"/>
        <v>2023</v>
      </c>
      <c r="B609" s="11">
        <f t="shared" si="106"/>
        <v>21</v>
      </c>
      <c r="C609" s="11" t="str">
        <f>VLOOKUP($B609,'FIXTURES INPUT'!$A$4:$H$41,2,FALSE)</f>
        <v>WK21</v>
      </c>
      <c r="D609" s="13" t="str">
        <f>VLOOKUP($B609,'FIXTURES INPUT'!$A$4:$H$41,3,FALSE)</f>
        <v>Sat</v>
      </c>
      <c r="E609" s="14">
        <f>VLOOKUP($B609,'FIXTURES INPUT'!$A$4:$H$41,4,FALSE)</f>
        <v>45164</v>
      </c>
      <c r="F609" s="4" t="str">
        <f>VLOOKUP($B609,'FIXTURES INPUT'!$A$4:$H$41,6,FALSE)</f>
        <v>TBC</v>
      </c>
      <c r="G609" s="13" t="str">
        <f>VLOOKUP($B609,'FIXTURES INPUT'!$A$4:$H$41,7,FALSE)</f>
        <v xml:space="preserve"> - </v>
      </c>
      <c r="H609" s="13" t="str">
        <f>VLOOKUP($B609,'FIXTURES INPUT'!$A$4:$H$41,8,FALSE)</f>
        <v>Standard</v>
      </c>
      <c r="I609" s="13">
        <f t="shared" si="111"/>
        <v>26</v>
      </c>
      <c r="J609" s="4" t="str">
        <f>VLOOKUP($I609,LISTS!$A$2:$B$39,2,FALSE)</f>
        <v>Additional 8</v>
      </c>
      <c r="K609" s="32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X609" s="13">
        <f>(IF($K609="No",0,VLOOKUP(X$3,LISTS!$M$2:$N$21,2,FALSE)*L609))*VLOOKUP($H609,LISTS!$G$2:$H$10,2,FALSE)</f>
        <v>0</v>
      </c>
      <c r="Y609" s="13">
        <f>(IF($K609="No",0,VLOOKUP(Y$3,LISTS!$M$2:$N$21,2,FALSE)*M609))*VLOOKUP($H609,LISTS!$G$2:$H$10,2,FALSE)</f>
        <v>0</v>
      </c>
      <c r="Z609" s="13">
        <f>(IF($K609="No",0,VLOOKUP(Z$3,LISTS!$M$2:$N$21,2,FALSE)*N609))*VLOOKUP($H609,LISTS!$G$2:$H$10,2,FALSE)</f>
        <v>0</v>
      </c>
      <c r="AA609" s="13">
        <f>(IF($K609="No",0,VLOOKUP(AA$3,LISTS!$M$2:$N$21,2,FALSE)*O609))*VLOOKUP($H609,LISTS!$G$2:$H$10,2,FALSE)</f>
        <v>0</v>
      </c>
      <c r="AB609" s="13">
        <f>(IF($K609="No",0,VLOOKUP(AB$3,LISTS!$M$2:$N$21,2,FALSE)*P609))*VLOOKUP($H609,LISTS!$G$2:$H$10,2,FALSE)</f>
        <v>0</v>
      </c>
      <c r="AC609" s="13">
        <f>(IF($K609="No",0,VLOOKUP(AC$3,LISTS!$M$2:$N$21,2,FALSE)*IF(Q609="YES",1,0)))*VLOOKUP($H609,LISTS!$G$2:$H$10,2,FALSE)</f>
        <v>0</v>
      </c>
      <c r="AD609" s="13">
        <f>(IF($K609="No",0,VLOOKUP(AD$3,LISTS!$M$2:$N$21,2,FALSE)*IF(R609="YES",1,0)))*VLOOKUP($H609,LISTS!$G$2:$H$10,2,FALSE)</f>
        <v>0</v>
      </c>
      <c r="AE609" s="13">
        <f>(IF($K609="No",0,VLOOKUP(AE$3,LISTS!$M$2:$N$21,2,FALSE)*IF(S609="YES",1,0)))*VLOOKUP($H609,LISTS!$G$2:$H$10,2,FALSE)</f>
        <v>0</v>
      </c>
      <c r="AF609" s="13">
        <f>(IF($K609="No",0,VLOOKUP(AF$3,LISTS!$M$2:$N$21,2,FALSE)*IF(T609="YES",1,0)))*VLOOKUP($H609,LISTS!$G$2:$H$10,2,FALSE)</f>
        <v>0</v>
      </c>
      <c r="AG609" s="13">
        <f>(IF($K609="No",0,VLOOKUP(AG$3,LISTS!$M$2:$N$21,2,FALSE)*IF(U609="YES",1,0)))*VLOOKUP($H609,LISTS!$G$2:$H$10,2,FALSE)</f>
        <v>0</v>
      </c>
      <c r="AH609" s="13">
        <f>(IF($K609="No",0,VLOOKUP(AH$3,LISTS!$M$2:$N$21,2,FALSE)*IF(V609="YES",1,0)))*VLOOKUP($H609,LISTS!$G$2:$H$10,2,FALSE)</f>
        <v>0</v>
      </c>
      <c r="AI609" s="29">
        <f t="shared" si="107"/>
        <v>0</v>
      </c>
    </row>
    <row r="610" spans="1:35" x14ac:dyDescent="0.25">
      <c r="A610" s="3">
        <f t="shared" si="105"/>
        <v>2023</v>
      </c>
      <c r="B610" s="11">
        <f t="shared" si="106"/>
        <v>21</v>
      </c>
      <c r="C610" s="11" t="str">
        <f>VLOOKUP($B610,'FIXTURES INPUT'!$A$4:$H$41,2,FALSE)</f>
        <v>WK21</v>
      </c>
      <c r="D610" s="13" t="str">
        <f>VLOOKUP($B610,'FIXTURES INPUT'!$A$4:$H$41,3,FALSE)</f>
        <v>Sat</v>
      </c>
      <c r="E610" s="14">
        <f>VLOOKUP($B610,'FIXTURES INPUT'!$A$4:$H$41,4,FALSE)</f>
        <v>45164</v>
      </c>
      <c r="F610" s="4" t="str">
        <f>VLOOKUP($B610,'FIXTURES INPUT'!$A$4:$H$41,6,FALSE)</f>
        <v>TBC</v>
      </c>
      <c r="G610" s="13" t="str">
        <f>VLOOKUP($B610,'FIXTURES INPUT'!$A$4:$H$41,7,FALSE)</f>
        <v xml:space="preserve"> - </v>
      </c>
      <c r="H610" s="13" t="str">
        <f>VLOOKUP($B610,'FIXTURES INPUT'!$A$4:$H$41,8,FALSE)</f>
        <v>Standard</v>
      </c>
      <c r="I610" s="13">
        <f t="shared" si="111"/>
        <v>27</v>
      </c>
      <c r="J610" s="4" t="str">
        <f>VLOOKUP($I610,LISTS!$A$2:$B$39,2,FALSE)</f>
        <v>Additional 9</v>
      </c>
      <c r="K610" s="32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X610" s="13">
        <f>(IF($K610="No",0,VLOOKUP(X$3,LISTS!$M$2:$N$21,2,FALSE)*L610))*VLOOKUP($H610,LISTS!$G$2:$H$10,2,FALSE)</f>
        <v>0</v>
      </c>
      <c r="Y610" s="13">
        <f>(IF($K610="No",0,VLOOKUP(Y$3,LISTS!$M$2:$N$21,2,FALSE)*M610))*VLOOKUP($H610,LISTS!$G$2:$H$10,2,FALSE)</f>
        <v>0</v>
      </c>
      <c r="Z610" s="13">
        <f>(IF($K610="No",0,VLOOKUP(Z$3,LISTS!$M$2:$N$21,2,FALSE)*N610))*VLOOKUP($H610,LISTS!$G$2:$H$10,2,FALSE)</f>
        <v>0</v>
      </c>
      <c r="AA610" s="13">
        <f>(IF($K610="No",0,VLOOKUP(AA$3,LISTS!$M$2:$N$21,2,FALSE)*O610))*VLOOKUP($H610,LISTS!$G$2:$H$10,2,FALSE)</f>
        <v>0</v>
      </c>
      <c r="AB610" s="13">
        <f>(IF($K610="No",0,VLOOKUP(AB$3,LISTS!$M$2:$N$21,2,FALSE)*P610))*VLOOKUP($H610,LISTS!$G$2:$H$10,2,FALSE)</f>
        <v>0</v>
      </c>
      <c r="AC610" s="13">
        <f>(IF($K610="No",0,VLOOKUP(AC$3,LISTS!$M$2:$N$21,2,FALSE)*IF(Q610="YES",1,0)))*VLOOKUP($H610,LISTS!$G$2:$H$10,2,FALSE)</f>
        <v>0</v>
      </c>
      <c r="AD610" s="13">
        <f>(IF($K610="No",0,VLOOKUP(AD$3,LISTS!$M$2:$N$21,2,FALSE)*IF(R610="YES",1,0)))*VLOOKUP($H610,LISTS!$G$2:$H$10,2,FALSE)</f>
        <v>0</v>
      </c>
      <c r="AE610" s="13">
        <f>(IF($K610="No",0,VLOOKUP(AE$3,LISTS!$M$2:$N$21,2,FALSE)*IF(S610="YES",1,0)))*VLOOKUP($H610,LISTS!$G$2:$H$10,2,FALSE)</f>
        <v>0</v>
      </c>
      <c r="AF610" s="13">
        <f>(IF($K610="No",0,VLOOKUP(AF$3,LISTS!$M$2:$N$21,2,FALSE)*IF(T610="YES",1,0)))*VLOOKUP($H610,LISTS!$G$2:$H$10,2,FALSE)</f>
        <v>0</v>
      </c>
      <c r="AG610" s="13">
        <f>(IF($K610="No",0,VLOOKUP(AG$3,LISTS!$M$2:$N$21,2,FALSE)*IF(U610="YES",1,0)))*VLOOKUP($H610,LISTS!$G$2:$H$10,2,FALSE)</f>
        <v>0</v>
      </c>
      <c r="AH610" s="13">
        <f>(IF($K610="No",0,VLOOKUP(AH$3,LISTS!$M$2:$N$21,2,FALSE)*IF(V610="YES",1,0)))*VLOOKUP($H610,LISTS!$G$2:$H$10,2,FALSE)</f>
        <v>0</v>
      </c>
      <c r="AI610" s="29">
        <f t="shared" si="107"/>
        <v>0</v>
      </c>
    </row>
    <row r="611" spans="1:35" x14ac:dyDescent="0.25">
      <c r="A611" s="3">
        <f t="shared" si="105"/>
        <v>2023</v>
      </c>
      <c r="B611" s="11">
        <f t="shared" si="106"/>
        <v>21</v>
      </c>
      <c r="C611" s="11" t="str">
        <f>VLOOKUP($B611,'FIXTURES INPUT'!$A$4:$H$41,2,FALSE)</f>
        <v>WK21</v>
      </c>
      <c r="D611" s="13" t="str">
        <f>VLOOKUP($B611,'FIXTURES INPUT'!$A$4:$H$41,3,FALSE)</f>
        <v>Sat</v>
      </c>
      <c r="E611" s="14">
        <f>VLOOKUP($B611,'FIXTURES INPUT'!$A$4:$H$41,4,FALSE)</f>
        <v>45164</v>
      </c>
      <c r="F611" s="4" t="str">
        <f>VLOOKUP($B611,'FIXTURES INPUT'!$A$4:$H$41,6,FALSE)</f>
        <v>TBC</v>
      </c>
      <c r="G611" s="13" t="str">
        <f>VLOOKUP($B611,'FIXTURES INPUT'!$A$4:$H$41,7,FALSE)</f>
        <v xml:space="preserve"> - </v>
      </c>
      <c r="H611" s="13" t="str">
        <f>VLOOKUP($B611,'FIXTURES INPUT'!$A$4:$H$41,8,FALSE)</f>
        <v>Standard</v>
      </c>
      <c r="I611" s="13">
        <f t="shared" si="111"/>
        <v>28</v>
      </c>
      <c r="J611" s="4" t="str">
        <f>VLOOKUP($I611,LISTS!$A$2:$B$39,2,FALSE)</f>
        <v>Additional 10</v>
      </c>
      <c r="K611" s="32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X611" s="13">
        <f>(IF($K611="No",0,VLOOKUP(X$3,LISTS!$M$2:$N$21,2,FALSE)*L611))*VLOOKUP($H611,LISTS!$G$2:$H$10,2,FALSE)</f>
        <v>0</v>
      </c>
      <c r="Y611" s="13">
        <f>(IF($K611="No",0,VLOOKUP(Y$3,LISTS!$M$2:$N$21,2,FALSE)*M611))*VLOOKUP($H611,LISTS!$G$2:$H$10,2,FALSE)</f>
        <v>0</v>
      </c>
      <c r="Z611" s="13">
        <f>(IF($K611="No",0,VLOOKUP(Z$3,LISTS!$M$2:$N$21,2,FALSE)*N611))*VLOOKUP($H611,LISTS!$G$2:$H$10,2,FALSE)</f>
        <v>0</v>
      </c>
      <c r="AA611" s="13">
        <f>(IF($K611="No",0,VLOOKUP(AA$3,LISTS!$M$2:$N$21,2,FALSE)*O611))*VLOOKUP($H611,LISTS!$G$2:$H$10,2,FALSE)</f>
        <v>0</v>
      </c>
      <c r="AB611" s="13">
        <f>(IF($K611="No",0,VLOOKUP(AB$3,LISTS!$M$2:$N$21,2,FALSE)*P611))*VLOOKUP($H611,LISTS!$G$2:$H$10,2,FALSE)</f>
        <v>0</v>
      </c>
      <c r="AC611" s="13">
        <f>(IF($K611="No",0,VLOOKUP(AC$3,LISTS!$M$2:$N$21,2,FALSE)*IF(Q611="YES",1,0)))*VLOOKUP($H611,LISTS!$G$2:$H$10,2,FALSE)</f>
        <v>0</v>
      </c>
      <c r="AD611" s="13">
        <f>(IF($K611="No",0,VLOOKUP(AD$3,LISTS!$M$2:$N$21,2,FALSE)*IF(R611="YES",1,0)))*VLOOKUP($H611,LISTS!$G$2:$H$10,2,FALSE)</f>
        <v>0</v>
      </c>
      <c r="AE611" s="13">
        <f>(IF($K611="No",0,VLOOKUP(AE$3,LISTS!$M$2:$N$21,2,FALSE)*IF(S611="YES",1,0)))*VLOOKUP($H611,LISTS!$G$2:$H$10,2,FALSE)</f>
        <v>0</v>
      </c>
      <c r="AF611" s="13">
        <f>(IF($K611="No",0,VLOOKUP(AF$3,LISTS!$M$2:$N$21,2,FALSE)*IF(T611="YES",1,0)))*VLOOKUP($H611,LISTS!$G$2:$H$10,2,FALSE)</f>
        <v>0</v>
      </c>
      <c r="AG611" s="13">
        <f>(IF($K611="No",0,VLOOKUP(AG$3,LISTS!$M$2:$N$21,2,FALSE)*IF(U611="YES",1,0)))*VLOOKUP($H611,LISTS!$G$2:$H$10,2,FALSE)</f>
        <v>0</v>
      </c>
      <c r="AH611" s="13">
        <f>(IF($K611="No",0,VLOOKUP(AH$3,LISTS!$M$2:$N$21,2,FALSE)*IF(V611="YES",1,0)))*VLOOKUP($H611,LISTS!$G$2:$H$10,2,FALSE)</f>
        <v>0</v>
      </c>
      <c r="AI611" s="29">
        <f t="shared" si="107"/>
        <v>0</v>
      </c>
    </row>
    <row r="612" spans="1:35" ht="15.75" thickBot="1" x14ac:dyDescent="0.3">
      <c r="A612" s="6">
        <f t="shared" si="105"/>
        <v>2023</v>
      </c>
      <c r="B612" s="15">
        <f t="shared" si="106"/>
        <v>21</v>
      </c>
      <c r="C612" s="15" t="str">
        <f>VLOOKUP($B612,'FIXTURES INPUT'!$A$4:$H$41,2,FALSE)</f>
        <v>WK21</v>
      </c>
      <c r="D612" s="15" t="str">
        <f>VLOOKUP($B612,'FIXTURES INPUT'!$A$4:$H$41,3,FALSE)</f>
        <v>Sat</v>
      </c>
      <c r="E612" s="16">
        <f>VLOOKUP($B612,'FIXTURES INPUT'!$A$4:$H$41,4,FALSE)</f>
        <v>45164</v>
      </c>
      <c r="F612" s="6" t="str">
        <f>VLOOKUP($B612,'FIXTURES INPUT'!$A$4:$H$41,6,FALSE)</f>
        <v>TBC</v>
      </c>
      <c r="G612" s="15" t="str">
        <f>VLOOKUP($B612,'FIXTURES INPUT'!$A$4:$H$41,7,FALSE)</f>
        <v xml:space="preserve"> - </v>
      </c>
      <c r="H612" s="15" t="str">
        <f>VLOOKUP($B612,'FIXTURES INPUT'!$A$4:$H$41,8,FALSE)</f>
        <v>Standard</v>
      </c>
      <c r="I612" s="15">
        <f t="shared" si="111"/>
        <v>29</v>
      </c>
      <c r="J612" s="6" t="str">
        <f>VLOOKUP($I612,LISTS!$A$2:$B$39,2,FALSE)</f>
        <v>Additional 11</v>
      </c>
      <c r="K612" s="33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X612" s="15">
        <f>(IF($K612="No",0,VLOOKUP(X$3,LISTS!$M$2:$N$21,2,FALSE)*L612))*VLOOKUP($H612,LISTS!$G$2:$H$10,2,FALSE)</f>
        <v>0</v>
      </c>
      <c r="Y612" s="15">
        <f>(IF($K612="No",0,VLOOKUP(Y$3,LISTS!$M$2:$N$21,2,FALSE)*M612))*VLOOKUP($H612,LISTS!$G$2:$H$10,2,FALSE)</f>
        <v>0</v>
      </c>
      <c r="Z612" s="15">
        <f>(IF($K612="No",0,VLOOKUP(Z$3,LISTS!$M$2:$N$21,2,FALSE)*N612))*VLOOKUP($H612,LISTS!$G$2:$H$10,2,FALSE)</f>
        <v>0</v>
      </c>
      <c r="AA612" s="15">
        <f>(IF($K612="No",0,VLOOKUP(AA$3,LISTS!$M$2:$N$21,2,FALSE)*O612))*VLOOKUP($H612,LISTS!$G$2:$H$10,2,FALSE)</f>
        <v>0</v>
      </c>
      <c r="AB612" s="15">
        <f>(IF($K612="No",0,VLOOKUP(AB$3,LISTS!$M$2:$N$21,2,FALSE)*P612))*VLOOKUP($H612,LISTS!$G$2:$H$10,2,FALSE)</f>
        <v>0</v>
      </c>
      <c r="AC612" s="15">
        <f>(IF($K612="No",0,VLOOKUP(AC$3,LISTS!$M$2:$N$21,2,FALSE)*IF(Q612="YES",1,0)))*VLOOKUP($H612,LISTS!$G$2:$H$10,2,FALSE)</f>
        <v>0</v>
      </c>
      <c r="AD612" s="15">
        <f>(IF($K612="No",0,VLOOKUP(AD$3,LISTS!$M$2:$N$21,2,FALSE)*IF(R612="YES",1,0)))*VLOOKUP($H612,LISTS!$G$2:$H$10,2,FALSE)</f>
        <v>0</v>
      </c>
      <c r="AE612" s="15">
        <f>(IF($K612="No",0,VLOOKUP(AE$3,LISTS!$M$2:$N$21,2,FALSE)*IF(S612="YES",1,0)))*VLOOKUP($H612,LISTS!$G$2:$H$10,2,FALSE)</f>
        <v>0</v>
      </c>
      <c r="AF612" s="15">
        <f>(IF($K612="No",0,VLOOKUP(AF$3,LISTS!$M$2:$N$21,2,FALSE)*IF(T612="YES",1,0)))*VLOOKUP($H612,LISTS!$G$2:$H$10,2,FALSE)</f>
        <v>0</v>
      </c>
      <c r="AG612" s="15">
        <f>(IF($K612="No",0,VLOOKUP(AG$3,LISTS!$M$2:$N$21,2,FALSE)*IF(U612="YES",1,0)))*VLOOKUP($H612,LISTS!$G$2:$H$10,2,FALSE)</f>
        <v>0</v>
      </c>
      <c r="AH612" s="15">
        <f>(IF($K612="No",0,VLOOKUP(AH$3,LISTS!$M$2:$N$21,2,FALSE)*IF(V612="YES",1,0)))*VLOOKUP($H612,LISTS!$G$2:$H$10,2,FALSE)</f>
        <v>0</v>
      </c>
      <c r="AI612" s="30">
        <f t="shared" si="107"/>
        <v>0</v>
      </c>
    </row>
    <row r="613" spans="1:35" ht="15.75" thickTop="1" x14ac:dyDescent="0.25">
      <c r="A613" s="3">
        <v>2022</v>
      </c>
      <c r="B613" s="11">
        <f t="shared" ref="B613" si="112">B584+1</f>
        <v>22</v>
      </c>
      <c r="C613" s="11" t="str">
        <f>VLOOKUP($B613,'FIXTURES INPUT'!$A$4:$H$41,2,FALSE)</f>
        <v>WK22</v>
      </c>
      <c r="D613" s="11" t="str">
        <f>VLOOKUP($B613,'FIXTURES INPUT'!$A$4:$H$41,3,FALSE)</f>
        <v>Sun</v>
      </c>
      <c r="E613" s="12">
        <f>VLOOKUP($B613,'FIXTURES INPUT'!$A$4:$H$41,4,FALSE)</f>
        <v>45172</v>
      </c>
      <c r="F613" s="3" t="str">
        <f>VLOOKUP($B613,'FIXTURES INPUT'!$A$4:$H$41,6,FALSE)</f>
        <v>Nacton</v>
      </c>
      <c r="G613" s="11" t="str">
        <f>VLOOKUP($B613,'FIXTURES INPUT'!$A$4:$H$41,7,FALSE)</f>
        <v>Home</v>
      </c>
      <c r="H613" s="11" t="str">
        <f>VLOOKUP($B613,'FIXTURES INPUT'!$A$4:$H$41,8,FALSE)</f>
        <v>Standard</v>
      </c>
      <c r="I613" s="11">
        <v>1</v>
      </c>
      <c r="J613" s="3" t="str">
        <f>VLOOKUP($I613,LISTS!$A$2:$B$39,2,FALSE)</f>
        <v>Logan</v>
      </c>
      <c r="K613" s="31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X613" s="11">
        <f>(IF($K613="No",0,VLOOKUP(X$3,LISTS!$M$2:$N$21,2,FALSE)*L613))*VLOOKUP($H613,LISTS!$G$2:$H$10,2,FALSE)</f>
        <v>0</v>
      </c>
      <c r="Y613" s="11">
        <f>(IF($K613="No",0,VLOOKUP(Y$3,LISTS!$M$2:$N$21,2,FALSE)*M613))*VLOOKUP($H613,LISTS!$G$2:$H$10,2,FALSE)</f>
        <v>0</v>
      </c>
      <c r="Z613" s="11">
        <f>(IF($K613="No",0,VLOOKUP(Z$3,LISTS!$M$2:$N$21,2,FALSE)*N613))*VLOOKUP($H613,LISTS!$G$2:$H$10,2,FALSE)</f>
        <v>0</v>
      </c>
      <c r="AA613" s="11">
        <f>(IF($K613="No",0,VLOOKUP(AA$3,LISTS!$M$2:$N$21,2,FALSE)*O613))*VLOOKUP($H613,LISTS!$G$2:$H$10,2,FALSE)</f>
        <v>0</v>
      </c>
      <c r="AB613" s="11">
        <f>(IF($K613="No",0,VLOOKUP(AB$3,LISTS!$M$2:$N$21,2,FALSE)*P613))*VLOOKUP($H613,LISTS!$G$2:$H$10,2,FALSE)</f>
        <v>0</v>
      </c>
      <c r="AC613" s="11">
        <f>(IF($K613="No",0,VLOOKUP(AC$3,LISTS!$M$2:$N$21,2,FALSE)*IF(Q613="YES",1,0)))*VLOOKUP($H613,LISTS!$G$2:$H$10,2,FALSE)</f>
        <v>0</v>
      </c>
      <c r="AD613" s="11">
        <f>(IF($K613="No",0,VLOOKUP(AD$3,LISTS!$M$2:$N$21,2,FALSE)*IF(R613="YES",1,0)))*VLOOKUP($H613,LISTS!$G$2:$H$10,2,FALSE)</f>
        <v>0</v>
      </c>
      <c r="AE613" s="11">
        <f>(IF($K613="No",0,VLOOKUP(AE$3,LISTS!$M$2:$N$21,2,FALSE)*IF(S613="YES",1,0)))*VLOOKUP($H613,LISTS!$G$2:$H$10,2,FALSE)</f>
        <v>0</v>
      </c>
      <c r="AF613" s="11">
        <f>(IF($K613="No",0,VLOOKUP(AF$3,LISTS!$M$2:$N$21,2,FALSE)*IF(T613="YES",1,0)))*VLOOKUP($H613,LISTS!$G$2:$H$10,2,FALSE)</f>
        <v>0</v>
      </c>
      <c r="AG613" s="11">
        <f>(IF($K613="No",0,VLOOKUP(AG$3,LISTS!$M$2:$N$21,2,FALSE)*IF(U613="YES",1,0)))*VLOOKUP($H613,LISTS!$G$2:$H$10,2,FALSE)</f>
        <v>0</v>
      </c>
      <c r="AH613" s="11">
        <f>(IF($K613="No",0,VLOOKUP(AH$3,LISTS!$M$2:$N$21,2,FALSE)*IF(V613="YES",1,0)))*VLOOKUP($H613,LISTS!$G$2:$H$10,2,FALSE)</f>
        <v>0</v>
      </c>
      <c r="AI613" s="28">
        <f t="shared" si="107"/>
        <v>0</v>
      </c>
    </row>
    <row r="614" spans="1:35" x14ac:dyDescent="0.25">
      <c r="A614" s="3">
        <f t="shared" ref="A614" si="113">$A$4</f>
        <v>2023</v>
      </c>
      <c r="B614" s="11">
        <f t="shared" ref="B614" si="114">B613</f>
        <v>22</v>
      </c>
      <c r="C614" s="11" t="str">
        <f>VLOOKUP($B614,'FIXTURES INPUT'!$A$4:$H$41,2,FALSE)</f>
        <v>WK22</v>
      </c>
      <c r="D614" s="13" t="str">
        <f>VLOOKUP($B614,'FIXTURES INPUT'!$A$4:$H$41,3,FALSE)</f>
        <v>Sun</v>
      </c>
      <c r="E614" s="14">
        <f>VLOOKUP($B614,'FIXTURES INPUT'!$A$4:$H$41,4,FALSE)</f>
        <v>45172</v>
      </c>
      <c r="F614" s="4" t="str">
        <f>VLOOKUP($B614,'FIXTURES INPUT'!$A$4:$H$41,6,FALSE)</f>
        <v>Nacton</v>
      </c>
      <c r="G614" s="13" t="str">
        <f>VLOOKUP($B614,'FIXTURES INPUT'!$A$4:$H$41,7,FALSE)</f>
        <v>Home</v>
      </c>
      <c r="H614" s="13" t="str">
        <f>VLOOKUP($B614,'FIXTURES INPUT'!$A$4:$H$41,8,FALSE)</f>
        <v>Standard</v>
      </c>
      <c r="I614" s="13">
        <v>2</v>
      </c>
      <c r="J614" s="4" t="str">
        <f>VLOOKUP($I614,LISTS!$A$2:$B$39,2,FALSE)</f>
        <v>Tris</v>
      </c>
      <c r="K614" s="32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X614" s="13">
        <f>(IF($K614="No",0,VLOOKUP(X$3,LISTS!$M$2:$N$21,2,FALSE)*L614))*VLOOKUP($H614,LISTS!$G$2:$H$10,2,FALSE)</f>
        <v>0</v>
      </c>
      <c r="Y614" s="13">
        <f>(IF($K614="No",0,VLOOKUP(Y$3,LISTS!$M$2:$N$21,2,FALSE)*M614))*VLOOKUP($H614,LISTS!$G$2:$H$10,2,FALSE)</f>
        <v>0</v>
      </c>
      <c r="Z614" s="13">
        <f>(IF($K614="No",0,VLOOKUP(Z$3,LISTS!$M$2:$N$21,2,FALSE)*N614))*VLOOKUP($H614,LISTS!$G$2:$H$10,2,FALSE)</f>
        <v>0</v>
      </c>
      <c r="AA614" s="13">
        <f>(IF($K614="No",0,VLOOKUP(AA$3,LISTS!$M$2:$N$21,2,FALSE)*O614))*VLOOKUP($H614,LISTS!$G$2:$H$10,2,FALSE)</f>
        <v>0</v>
      </c>
      <c r="AB614" s="13">
        <f>(IF($K614="No",0,VLOOKUP(AB$3,LISTS!$M$2:$N$21,2,FALSE)*P614))*VLOOKUP($H614,LISTS!$G$2:$H$10,2,FALSE)</f>
        <v>0</v>
      </c>
      <c r="AC614" s="13">
        <f>(IF($K614="No",0,VLOOKUP(AC$3,LISTS!$M$2:$N$21,2,FALSE)*IF(Q614="YES",1,0)))*VLOOKUP($H614,LISTS!$G$2:$H$10,2,FALSE)</f>
        <v>0</v>
      </c>
      <c r="AD614" s="13">
        <f>(IF($K614="No",0,VLOOKUP(AD$3,LISTS!$M$2:$N$21,2,FALSE)*IF(R614="YES",1,0)))*VLOOKUP($H614,LISTS!$G$2:$H$10,2,FALSE)</f>
        <v>0</v>
      </c>
      <c r="AE614" s="13">
        <f>(IF($K614="No",0,VLOOKUP(AE$3,LISTS!$M$2:$N$21,2,FALSE)*IF(S614="YES",1,0)))*VLOOKUP($H614,LISTS!$G$2:$H$10,2,FALSE)</f>
        <v>0</v>
      </c>
      <c r="AF614" s="13">
        <f>(IF($K614="No",0,VLOOKUP(AF$3,LISTS!$M$2:$N$21,2,FALSE)*IF(T614="YES",1,0)))*VLOOKUP($H614,LISTS!$G$2:$H$10,2,FALSE)</f>
        <v>0</v>
      </c>
      <c r="AG614" s="13">
        <f>(IF($K614="No",0,VLOOKUP(AG$3,LISTS!$M$2:$N$21,2,FALSE)*IF(U614="YES",1,0)))*VLOOKUP($H614,LISTS!$G$2:$H$10,2,FALSE)</f>
        <v>0</v>
      </c>
      <c r="AH614" s="13">
        <f>(IF($K614="No",0,VLOOKUP(AH$3,LISTS!$M$2:$N$21,2,FALSE)*IF(V614="YES",1,0)))*VLOOKUP($H614,LISTS!$G$2:$H$10,2,FALSE)</f>
        <v>0</v>
      </c>
      <c r="AI614" s="29">
        <f t="shared" si="107"/>
        <v>0</v>
      </c>
    </row>
    <row r="615" spans="1:35" x14ac:dyDescent="0.25">
      <c r="A615" s="3">
        <f t="shared" si="105"/>
        <v>2023</v>
      </c>
      <c r="B615" s="11">
        <f t="shared" si="106"/>
        <v>22</v>
      </c>
      <c r="C615" s="11" t="str">
        <f>VLOOKUP($B615,'FIXTURES INPUT'!$A$4:$H$41,2,FALSE)</f>
        <v>WK22</v>
      </c>
      <c r="D615" s="13" t="str">
        <f>VLOOKUP($B615,'FIXTURES INPUT'!$A$4:$H$41,3,FALSE)</f>
        <v>Sun</v>
      </c>
      <c r="E615" s="14">
        <f>VLOOKUP($B615,'FIXTURES INPUT'!$A$4:$H$41,4,FALSE)</f>
        <v>45172</v>
      </c>
      <c r="F615" s="4" t="str">
        <f>VLOOKUP($B615,'FIXTURES INPUT'!$A$4:$H$41,6,FALSE)</f>
        <v>Nacton</v>
      </c>
      <c r="G615" s="13" t="str">
        <f>VLOOKUP($B615,'FIXTURES INPUT'!$A$4:$H$41,7,FALSE)</f>
        <v>Home</v>
      </c>
      <c r="H615" s="13" t="str">
        <f>VLOOKUP($B615,'FIXTURES INPUT'!$A$4:$H$41,8,FALSE)</f>
        <v>Standard</v>
      </c>
      <c r="I615" s="13">
        <v>3</v>
      </c>
      <c r="J615" s="4" t="str">
        <f>VLOOKUP($I615,LISTS!$A$2:$B$39,2,FALSE)</f>
        <v>Jepson</v>
      </c>
      <c r="K615" s="32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X615" s="13">
        <f>(IF($K615="No",0,VLOOKUP(X$3,LISTS!$M$2:$N$21,2,FALSE)*L615))*VLOOKUP($H615,LISTS!$G$2:$H$10,2,FALSE)</f>
        <v>0</v>
      </c>
      <c r="Y615" s="13">
        <f>(IF($K615="No",0,VLOOKUP(Y$3,LISTS!$M$2:$N$21,2,FALSE)*M615))*VLOOKUP($H615,LISTS!$G$2:$H$10,2,FALSE)</f>
        <v>0</v>
      </c>
      <c r="Z615" s="13">
        <f>(IF($K615="No",0,VLOOKUP(Z$3,LISTS!$M$2:$N$21,2,FALSE)*N615))*VLOOKUP($H615,LISTS!$G$2:$H$10,2,FALSE)</f>
        <v>0</v>
      </c>
      <c r="AA615" s="13">
        <f>(IF($K615="No",0,VLOOKUP(AA$3,LISTS!$M$2:$N$21,2,FALSE)*O615))*VLOOKUP($H615,LISTS!$G$2:$H$10,2,FALSE)</f>
        <v>0</v>
      </c>
      <c r="AB615" s="13">
        <f>(IF($K615="No",0,VLOOKUP(AB$3,LISTS!$M$2:$N$21,2,FALSE)*P615))*VLOOKUP($H615,LISTS!$G$2:$H$10,2,FALSE)</f>
        <v>0</v>
      </c>
      <c r="AC615" s="13">
        <f>(IF($K615="No",0,VLOOKUP(AC$3,LISTS!$M$2:$N$21,2,FALSE)*IF(Q615="YES",1,0)))*VLOOKUP($H615,LISTS!$G$2:$H$10,2,FALSE)</f>
        <v>0</v>
      </c>
      <c r="AD615" s="13">
        <f>(IF($K615="No",0,VLOOKUP(AD$3,LISTS!$M$2:$N$21,2,FALSE)*IF(R615="YES",1,0)))*VLOOKUP($H615,LISTS!$G$2:$H$10,2,FALSE)</f>
        <v>0</v>
      </c>
      <c r="AE615" s="13">
        <f>(IF($K615="No",0,VLOOKUP(AE$3,LISTS!$M$2:$N$21,2,FALSE)*IF(S615="YES",1,0)))*VLOOKUP($H615,LISTS!$G$2:$H$10,2,FALSE)</f>
        <v>0</v>
      </c>
      <c r="AF615" s="13">
        <f>(IF($K615="No",0,VLOOKUP(AF$3,LISTS!$M$2:$N$21,2,FALSE)*IF(T615="YES",1,0)))*VLOOKUP($H615,LISTS!$G$2:$H$10,2,FALSE)</f>
        <v>0</v>
      </c>
      <c r="AG615" s="13">
        <f>(IF($K615="No",0,VLOOKUP(AG$3,LISTS!$M$2:$N$21,2,FALSE)*IF(U615="YES",1,0)))*VLOOKUP($H615,LISTS!$G$2:$H$10,2,FALSE)</f>
        <v>0</v>
      </c>
      <c r="AH615" s="13">
        <f>(IF($K615="No",0,VLOOKUP(AH$3,LISTS!$M$2:$N$21,2,FALSE)*IF(V615="YES",1,0)))*VLOOKUP($H615,LISTS!$G$2:$H$10,2,FALSE)</f>
        <v>0</v>
      </c>
      <c r="AI615" s="29">
        <f t="shared" si="107"/>
        <v>0</v>
      </c>
    </row>
    <row r="616" spans="1:35" x14ac:dyDescent="0.25">
      <c r="A616" s="3">
        <f t="shared" si="105"/>
        <v>2023</v>
      </c>
      <c r="B616" s="11">
        <f t="shared" si="106"/>
        <v>22</v>
      </c>
      <c r="C616" s="11" t="str">
        <f>VLOOKUP($B616,'FIXTURES INPUT'!$A$4:$H$41,2,FALSE)</f>
        <v>WK22</v>
      </c>
      <c r="D616" s="13" t="str">
        <f>VLOOKUP($B616,'FIXTURES INPUT'!$A$4:$H$41,3,FALSE)</f>
        <v>Sun</v>
      </c>
      <c r="E616" s="14">
        <f>VLOOKUP($B616,'FIXTURES INPUT'!$A$4:$H$41,4,FALSE)</f>
        <v>45172</v>
      </c>
      <c r="F616" s="4" t="str">
        <f>VLOOKUP($B616,'FIXTURES INPUT'!$A$4:$H$41,6,FALSE)</f>
        <v>Nacton</v>
      </c>
      <c r="G616" s="13" t="str">
        <f>VLOOKUP($B616,'FIXTURES INPUT'!$A$4:$H$41,7,FALSE)</f>
        <v>Home</v>
      </c>
      <c r="H616" s="13" t="str">
        <f>VLOOKUP($B616,'FIXTURES INPUT'!$A$4:$H$41,8,FALSE)</f>
        <v>Standard</v>
      </c>
      <c r="I616" s="13">
        <v>4</v>
      </c>
      <c r="J616" s="4" t="str">
        <f>VLOOKUP($I616,LISTS!$A$2:$B$39,2,FALSE)</f>
        <v>Wellsy</v>
      </c>
      <c r="K616" s="32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X616" s="13">
        <f>(IF($K616="No",0,VLOOKUP(X$3,LISTS!$M$2:$N$21,2,FALSE)*L616))*VLOOKUP($H616,LISTS!$G$2:$H$10,2,FALSE)</f>
        <v>0</v>
      </c>
      <c r="Y616" s="13">
        <f>(IF($K616="No",0,VLOOKUP(Y$3,LISTS!$M$2:$N$21,2,FALSE)*M616))*VLOOKUP($H616,LISTS!$G$2:$H$10,2,FALSE)</f>
        <v>0</v>
      </c>
      <c r="Z616" s="13">
        <f>(IF($K616="No",0,VLOOKUP(Z$3,LISTS!$M$2:$N$21,2,FALSE)*N616))*VLOOKUP($H616,LISTS!$G$2:$H$10,2,FALSE)</f>
        <v>0</v>
      </c>
      <c r="AA616" s="13">
        <f>(IF($K616="No",0,VLOOKUP(AA$3,LISTS!$M$2:$N$21,2,FALSE)*O616))*VLOOKUP($H616,LISTS!$G$2:$H$10,2,FALSE)</f>
        <v>0</v>
      </c>
      <c r="AB616" s="13">
        <f>(IF($K616="No",0,VLOOKUP(AB$3,LISTS!$M$2:$N$21,2,FALSE)*P616))*VLOOKUP($H616,LISTS!$G$2:$H$10,2,FALSE)</f>
        <v>0</v>
      </c>
      <c r="AC616" s="13">
        <f>(IF($K616="No",0,VLOOKUP(AC$3,LISTS!$M$2:$N$21,2,FALSE)*IF(Q616="YES",1,0)))*VLOOKUP($H616,LISTS!$G$2:$H$10,2,FALSE)</f>
        <v>0</v>
      </c>
      <c r="AD616" s="13">
        <f>(IF($K616="No",0,VLOOKUP(AD$3,LISTS!$M$2:$N$21,2,FALSE)*IF(R616="YES",1,0)))*VLOOKUP($H616,LISTS!$G$2:$H$10,2,FALSE)</f>
        <v>0</v>
      </c>
      <c r="AE616" s="13">
        <f>(IF($K616="No",0,VLOOKUP(AE$3,LISTS!$M$2:$N$21,2,FALSE)*IF(S616="YES",1,0)))*VLOOKUP($H616,LISTS!$G$2:$H$10,2,FALSE)</f>
        <v>0</v>
      </c>
      <c r="AF616" s="13">
        <f>(IF($K616="No",0,VLOOKUP(AF$3,LISTS!$M$2:$N$21,2,FALSE)*IF(T616="YES",1,0)))*VLOOKUP($H616,LISTS!$G$2:$H$10,2,FALSE)</f>
        <v>0</v>
      </c>
      <c r="AG616" s="13">
        <f>(IF($K616="No",0,VLOOKUP(AG$3,LISTS!$M$2:$N$21,2,FALSE)*IF(U616="YES",1,0)))*VLOOKUP($H616,LISTS!$G$2:$H$10,2,FALSE)</f>
        <v>0</v>
      </c>
      <c r="AH616" s="13">
        <f>(IF($K616="No",0,VLOOKUP(AH$3,LISTS!$M$2:$N$21,2,FALSE)*IF(V616="YES",1,0)))*VLOOKUP($H616,LISTS!$G$2:$H$10,2,FALSE)</f>
        <v>0</v>
      </c>
      <c r="AI616" s="29">
        <f t="shared" si="107"/>
        <v>0</v>
      </c>
    </row>
    <row r="617" spans="1:35" x14ac:dyDescent="0.25">
      <c r="A617" s="3">
        <f t="shared" si="105"/>
        <v>2023</v>
      </c>
      <c r="B617" s="11">
        <f t="shared" si="106"/>
        <v>22</v>
      </c>
      <c r="C617" s="11" t="str">
        <f>VLOOKUP($B617,'FIXTURES INPUT'!$A$4:$H$41,2,FALSE)</f>
        <v>WK22</v>
      </c>
      <c r="D617" s="13" t="str">
        <f>VLOOKUP($B617,'FIXTURES INPUT'!$A$4:$H$41,3,FALSE)</f>
        <v>Sun</v>
      </c>
      <c r="E617" s="14">
        <f>VLOOKUP($B617,'FIXTURES INPUT'!$A$4:$H$41,4,FALSE)</f>
        <v>45172</v>
      </c>
      <c r="F617" s="4" t="str">
        <f>VLOOKUP($B617,'FIXTURES INPUT'!$A$4:$H$41,6,FALSE)</f>
        <v>Nacton</v>
      </c>
      <c r="G617" s="13" t="str">
        <f>VLOOKUP($B617,'FIXTURES INPUT'!$A$4:$H$41,7,FALSE)</f>
        <v>Home</v>
      </c>
      <c r="H617" s="13" t="str">
        <f>VLOOKUP($B617,'FIXTURES INPUT'!$A$4:$H$41,8,FALSE)</f>
        <v>Standard</v>
      </c>
      <c r="I617" s="13">
        <v>5</v>
      </c>
      <c r="J617" s="4" t="str">
        <f>VLOOKUP($I617,LISTS!$A$2:$B$39,2,FALSE)</f>
        <v>Cal</v>
      </c>
      <c r="K617" s="32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X617" s="13">
        <f>(IF($K617="No",0,VLOOKUP(X$3,LISTS!$M$2:$N$21,2,FALSE)*L617))*VLOOKUP($H617,LISTS!$G$2:$H$10,2,FALSE)</f>
        <v>0</v>
      </c>
      <c r="Y617" s="13">
        <f>(IF($K617="No",0,VLOOKUP(Y$3,LISTS!$M$2:$N$21,2,FALSE)*M617))*VLOOKUP($H617,LISTS!$G$2:$H$10,2,FALSE)</f>
        <v>0</v>
      </c>
      <c r="Z617" s="13">
        <f>(IF($K617="No",0,VLOOKUP(Z$3,LISTS!$M$2:$N$21,2,FALSE)*N617))*VLOOKUP($H617,LISTS!$G$2:$H$10,2,FALSE)</f>
        <v>0</v>
      </c>
      <c r="AA617" s="13">
        <f>(IF($K617="No",0,VLOOKUP(AA$3,LISTS!$M$2:$N$21,2,FALSE)*O617))*VLOOKUP($H617,LISTS!$G$2:$H$10,2,FALSE)</f>
        <v>0</v>
      </c>
      <c r="AB617" s="13">
        <f>(IF($K617="No",0,VLOOKUP(AB$3,LISTS!$M$2:$N$21,2,FALSE)*P617))*VLOOKUP($H617,LISTS!$G$2:$H$10,2,FALSE)</f>
        <v>0</v>
      </c>
      <c r="AC617" s="13">
        <f>(IF($K617="No",0,VLOOKUP(AC$3,LISTS!$M$2:$N$21,2,FALSE)*IF(Q617="YES",1,0)))*VLOOKUP($H617,LISTS!$G$2:$H$10,2,FALSE)</f>
        <v>0</v>
      </c>
      <c r="AD617" s="13">
        <f>(IF($K617="No",0,VLOOKUP(AD$3,LISTS!$M$2:$N$21,2,FALSE)*IF(R617="YES",1,0)))*VLOOKUP($H617,LISTS!$G$2:$H$10,2,FALSE)</f>
        <v>0</v>
      </c>
      <c r="AE617" s="13">
        <f>(IF($K617="No",0,VLOOKUP(AE$3,LISTS!$M$2:$N$21,2,FALSE)*IF(S617="YES",1,0)))*VLOOKUP($H617,LISTS!$G$2:$H$10,2,FALSE)</f>
        <v>0</v>
      </c>
      <c r="AF617" s="13">
        <f>(IF($K617="No",0,VLOOKUP(AF$3,LISTS!$M$2:$N$21,2,FALSE)*IF(T617="YES",1,0)))*VLOOKUP($H617,LISTS!$G$2:$H$10,2,FALSE)</f>
        <v>0</v>
      </c>
      <c r="AG617" s="13">
        <f>(IF($K617="No",0,VLOOKUP(AG$3,LISTS!$M$2:$N$21,2,FALSE)*IF(U617="YES",1,0)))*VLOOKUP($H617,LISTS!$G$2:$H$10,2,FALSE)</f>
        <v>0</v>
      </c>
      <c r="AH617" s="13">
        <f>(IF($K617="No",0,VLOOKUP(AH$3,LISTS!$M$2:$N$21,2,FALSE)*IF(V617="YES",1,0)))*VLOOKUP($H617,LISTS!$G$2:$H$10,2,FALSE)</f>
        <v>0</v>
      </c>
      <c r="AI617" s="29">
        <f t="shared" si="107"/>
        <v>0</v>
      </c>
    </row>
    <row r="618" spans="1:35" x14ac:dyDescent="0.25">
      <c r="A618" s="3">
        <f t="shared" si="105"/>
        <v>2023</v>
      </c>
      <c r="B618" s="11">
        <f t="shared" si="106"/>
        <v>22</v>
      </c>
      <c r="C618" s="11" t="str">
        <f>VLOOKUP($B618,'FIXTURES INPUT'!$A$4:$H$41,2,FALSE)</f>
        <v>WK22</v>
      </c>
      <c r="D618" s="13" t="str">
        <f>VLOOKUP($B618,'FIXTURES INPUT'!$A$4:$H$41,3,FALSE)</f>
        <v>Sun</v>
      </c>
      <c r="E618" s="14">
        <f>VLOOKUP($B618,'FIXTURES INPUT'!$A$4:$H$41,4,FALSE)</f>
        <v>45172</v>
      </c>
      <c r="F618" s="4" t="str">
        <f>VLOOKUP($B618,'FIXTURES INPUT'!$A$4:$H$41,6,FALSE)</f>
        <v>Nacton</v>
      </c>
      <c r="G618" s="13" t="str">
        <f>VLOOKUP($B618,'FIXTURES INPUT'!$A$4:$H$41,7,FALSE)</f>
        <v>Home</v>
      </c>
      <c r="H618" s="13" t="str">
        <f>VLOOKUP($B618,'FIXTURES INPUT'!$A$4:$H$41,8,FALSE)</f>
        <v>Standard</v>
      </c>
      <c r="I618" s="13">
        <v>6</v>
      </c>
      <c r="J618" s="4" t="str">
        <f>VLOOKUP($I618,LISTS!$A$2:$B$39,2,FALSE)</f>
        <v>Weavers</v>
      </c>
      <c r="K618" s="32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X618" s="13">
        <f>(IF($K618="No",0,VLOOKUP(X$3,LISTS!$M$2:$N$21,2,FALSE)*L618))*VLOOKUP($H618,LISTS!$G$2:$H$10,2,FALSE)</f>
        <v>0</v>
      </c>
      <c r="Y618" s="13">
        <f>(IF($K618="No",0,VLOOKUP(Y$3,LISTS!$M$2:$N$21,2,FALSE)*M618))*VLOOKUP($H618,LISTS!$G$2:$H$10,2,FALSE)</f>
        <v>0</v>
      </c>
      <c r="Z618" s="13">
        <f>(IF($K618="No",0,VLOOKUP(Z$3,LISTS!$M$2:$N$21,2,FALSE)*N618))*VLOOKUP($H618,LISTS!$G$2:$H$10,2,FALSE)</f>
        <v>0</v>
      </c>
      <c r="AA618" s="13">
        <f>(IF($K618="No",0,VLOOKUP(AA$3,LISTS!$M$2:$N$21,2,FALSE)*O618))*VLOOKUP($H618,LISTS!$G$2:$H$10,2,FALSE)</f>
        <v>0</v>
      </c>
      <c r="AB618" s="13">
        <f>(IF($K618="No",0,VLOOKUP(AB$3,LISTS!$M$2:$N$21,2,FALSE)*P618))*VLOOKUP($H618,LISTS!$G$2:$H$10,2,FALSE)</f>
        <v>0</v>
      </c>
      <c r="AC618" s="13">
        <f>(IF($K618="No",0,VLOOKUP(AC$3,LISTS!$M$2:$N$21,2,FALSE)*IF(Q618="YES",1,0)))*VLOOKUP($H618,LISTS!$G$2:$H$10,2,FALSE)</f>
        <v>0</v>
      </c>
      <c r="AD618" s="13">
        <f>(IF($K618="No",0,VLOOKUP(AD$3,LISTS!$M$2:$N$21,2,FALSE)*IF(R618="YES",1,0)))*VLOOKUP($H618,LISTS!$G$2:$H$10,2,FALSE)</f>
        <v>0</v>
      </c>
      <c r="AE618" s="13">
        <f>(IF($K618="No",0,VLOOKUP(AE$3,LISTS!$M$2:$N$21,2,FALSE)*IF(S618="YES",1,0)))*VLOOKUP($H618,LISTS!$G$2:$H$10,2,FALSE)</f>
        <v>0</v>
      </c>
      <c r="AF618" s="13">
        <f>(IF($K618="No",0,VLOOKUP(AF$3,LISTS!$M$2:$N$21,2,FALSE)*IF(T618="YES",1,0)))*VLOOKUP($H618,LISTS!$G$2:$H$10,2,FALSE)</f>
        <v>0</v>
      </c>
      <c r="AG618" s="13">
        <f>(IF($K618="No",0,VLOOKUP(AG$3,LISTS!$M$2:$N$21,2,FALSE)*IF(U618="YES",1,0)))*VLOOKUP($H618,LISTS!$G$2:$H$10,2,FALSE)</f>
        <v>0</v>
      </c>
      <c r="AH618" s="13">
        <f>(IF($K618="No",0,VLOOKUP(AH$3,LISTS!$M$2:$N$21,2,FALSE)*IF(V618="YES",1,0)))*VLOOKUP($H618,LISTS!$G$2:$H$10,2,FALSE)</f>
        <v>0</v>
      </c>
      <c r="AI618" s="29">
        <f t="shared" si="107"/>
        <v>0</v>
      </c>
    </row>
    <row r="619" spans="1:35" x14ac:dyDescent="0.25">
      <c r="A619" s="3">
        <f t="shared" si="105"/>
        <v>2023</v>
      </c>
      <c r="B619" s="11">
        <f t="shared" si="106"/>
        <v>22</v>
      </c>
      <c r="C619" s="11" t="str">
        <f>VLOOKUP($B619,'FIXTURES INPUT'!$A$4:$H$41,2,FALSE)</f>
        <v>WK22</v>
      </c>
      <c r="D619" s="13" t="str">
        <f>VLOOKUP($B619,'FIXTURES INPUT'!$A$4:$H$41,3,FALSE)</f>
        <v>Sun</v>
      </c>
      <c r="E619" s="14">
        <f>VLOOKUP($B619,'FIXTURES INPUT'!$A$4:$H$41,4,FALSE)</f>
        <v>45172</v>
      </c>
      <c r="F619" s="4" t="str">
        <f>VLOOKUP($B619,'FIXTURES INPUT'!$A$4:$H$41,6,FALSE)</f>
        <v>Nacton</v>
      </c>
      <c r="G619" s="13" t="str">
        <f>VLOOKUP($B619,'FIXTURES INPUT'!$A$4:$H$41,7,FALSE)</f>
        <v>Home</v>
      </c>
      <c r="H619" s="13" t="str">
        <f>VLOOKUP($B619,'FIXTURES INPUT'!$A$4:$H$41,8,FALSE)</f>
        <v>Standard</v>
      </c>
      <c r="I619" s="13">
        <v>7</v>
      </c>
      <c r="J619" s="4" t="str">
        <f>VLOOKUP($I619,LISTS!$A$2:$B$39,2,FALSE)</f>
        <v>Superted</v>
      </c>
      <c r="K619" s="32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X619" s="13">
        <f>(IF($K619="No",0,VLOOKUP(X$3,LISTS!$M$2:$N$21,2,FALSE)*L619))*VLOOKUP($H619,LISTS!$G$2:$H$10,2,FALSE)</f>
        <v>0</v>
      </c>
      <c r="Y619" s="13">
        <f>(IF($K619="No",0,VLOOKUP(Y$3,LISTS!$M$2:$N$21,2,FALSE)*M619))*VLOOKUP($H619,LISTS!$G$2:$H$10,2,FALSE)</f>
        <v>0</v>
      </c>
      <c r="Z619" s="13">
        <f>(IF($K619="No",0,VLOOKUP(Z$3,LISTS!$M$2:$N$21,2,FALSE)*N619))*VLOOKUP($H619,LISTS!$G$2:$H$10,2,FALSE)</f>
        <v>0</v>
      </c>
      <c r="AA619" s="13">
        <f>(IF($K619="No",0,VLOOKUP(AA$3,LISTS!$M$2:$N$21,2,FALSE)*O619))*VLOOKUP($H619,LISTS!$G$2:$H$10,2,FALSE)</f>
        <v>0</v>
      </c>
      <c r="AB619" s="13">
        <f>(IF($K619="No",0,VLOOKUP(AB$3,LISTS!$M$2:$N$21,2,FALSE)*P619))*VLOOKUP($H619,LISTS!$G$2:$H$10,2,FALSE)</f>
        <v>0</v>
      </c>
      <c r="AC619" s="13">
        <f>(IF($K619="No",0,VLOOKUP(AC$3,LISTS!$M$2:$N$21,2,FALSE)*IF(Q619="YES",1,0)))*VLOOKUP($H619,LISTS!$G$2:$H$10,2,FALSE)</f>
        <v>0</v>
      </c>
      <c r="AD619" s="13">
        <f>(IF($K619="No",0,VLOOKUP(AD$3,LISTS!$M$2:$N$21,2,FALSE)*IF(R619="YES",1,0)))*VLOOKUP($H619,LISTS!$G$2:$H$10,2,FALSE)</f>
        <v>0</v>
      </c>
      <c r="AE619" s="13">
        <f>(IF($K619="No",0,VLOOKUP(AE$3,LISTS!$M$2:$N$21,2,FALSE)*IF(S619="YES",1,0)))*VLOOKUP($H619,LISTS!$G$2:$H$10,2,FALSE)</f>
        <v>0</v>
      </c>
      <c r="AF619" s="13">
        <f>(IF($K619="No",0,VLOOKUP(AF$3,LISTS!$M$2:$N$21,2,FALSE)*IF(T619="YES",1,0)))*VLOOKUP($H619,LISTS!$G$2:$H$10,2,FALSE)</f>
        <v>0</v>
      </c>
      <c r="AG619" s="13">
        <f>(IF($K619="No",0,VLOOKUP(AG$3,LISTS!$M$2:$N$21,2,FALSE)*IF(U619="YES",1,0)))*VLOOKUP($H619,LISTS!$G$2:$H$10,2,FALSE)</f>
        <v>0</v>
      </c>
      <c r="AH619" s="13">
        <f>(IF($K619="No",0,VLOOKUP(AH$3,LISTS!$M$2:$N$21,2,FALSE)*IF(V619="YES",1,0)))*VLOOKUP($H619,LISTS!$G$2:$H$10,2,FALSE)</f>
        <v>0</v>
      </c>
      <c r="AI619" s="29">
        <f t="shared" si="107"/>
        <v>0</v>
      </c>
    </row>
    <row r="620" spans="1:35" x14ac:dyDescent="0.25">
      <c r="A620" s="3">
        <f t="shared" si="105"/>
        <v>2023</v>
      </c>
      <c r="B620" s="11">
        <f t="shared" si="106"/>
        <v>22</v>
      </c>
      <c r="C620" s="11" t="str">
        <f>VLOOKUP($B620,'FIXTURES INPUT'!$A$4:$H$41,2,FALSE)</f>
        <v>WK22</v>
      </c>
      <c r="D620" s="13" t="str">
        <f>VLOOKUP($B620,'FIXTURES INPUT'!$A$4:$H$41,3,FALSE)</f>
        <v>Sun</v>
      </c>
      <c r="E620" s="14">
        <f>VLOOKUP($B620,'FIXTURES INPUT'!$A$4:$H$41,4,FALSE)</f>
        <v>45172</v>
      </c>
      <c r="F620" s="4" t="str">
        <f>VLOOKUP($B620,'FIXTURES INPUT'!$A$4:$H$41,6,FALSE)</f>
        <v>Nacton</v>
      </c>
      <c r="G620" s="13" t="str">
        <f>VLOOKUP($B620,'FIXTURES INPUT'!$A$4:$H$41,7,FALSE)</f>
        <v>Home</v>
      </c>
      <c r="H620" s="13" t="str">
        <f>VLOOKUP($B620,'FIXTURES INPUT'!$A$4:$H$41,8,FALSE)</f>
        <v>Standard</v>
      </c>
      <c r="I620" s="13">
        <f t="shared" ref="I620" si="115">I619+1</f>
        <v>8</v>
      </c>
      <c r="J620" s="4" t="str">
        <f>VLOOKUP($I620,LISTS!$A$2:$B$39,2,FALSE)</f>
        <v>Little</v>
      </c>
      <c r="K620" s="32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X620" s="13">
        <f>(IF($K620="No",0,VLOOKUP(X$3,LISTS!$M$2:$N$21,2,FALSE)*L620))*VLOOKUP($H620,LISTS!$G$2:$H$10,2,FALSE)</f>
        <v>0</v>
      </c>
      <c r="Y620" s="13">
        <f>(IF($K620="No",0,VLOOKUP(Y$3,LISTS!$M$2:$N$21,2,FALSE)*M620))*VLOOKUP($H620,LISTS!$G$2:$H$10,2,FALSE)</f>
        <v>0</v>
      </c>
      <c r="Z620" s="13">
        <f>(IF($K620="No",0,VLOOKUP(Z$3,LISTS!$M$2:$N$21,2,FALSE)*N620))*VLOOKUP($H620,LISTS!$G$2:$H$10,2,FALSE)</f>
        <v>0</v>
      </c>
      <c r="AA620" s="13">
        <f>(IF($K620="No",0,VLOOKUP(AA$3,LISTS!$M$2:$N$21,2,FALSE)*O620))*VLOOKUP($H620,LISTS!$G$2:$H$10,2,FALSE)</f>
        <v>0</v>
      </c>
      <c r="AB620" s="13">
        <f>(IF($K620="No",0,VLOOKUP(AB$3,LISTS!$M$2:$N$21,2,FALSE)*P620))*VLOOKUP($H620,LISTS!$G$2:$H$10,2,FALSE)</f>
        <v>0</v>
      </c>
      <c r="AC620" s="13">
        <f>(IF($K620="No",0,VLOOKUP(AC$3,LISTS!$M$2:$N$21,2,FALSE)*IF(Q620="YES",1,0)))*VLOOKUP($H620,LISTS!$G$2:$H$10,2,FALSE)</f>
        <v>0</v>
      </c>
      <c r="AD620" s="13">
        <f>(IF($K620="No",0,VLOOKUP(AD$3,LISTS!$M$2:$N$21,2,FALSE)*IF(R620="YES",1,0)))*VLOOKUP($H620,LISTS!$G$2:$H$10,2,FALSE)</f>
        <v>0</v>
      </c>
      <c r="AE620" s="13">
        <f>(IF($K620="No",0,VLOOKUP(AE$3,LISTS!$M$2:$N$21,2,FALSE)*IF(S620="YES",1,0)))*VLOOKUP($H620,LISTS!$G$2:$H$10,2,FALSE)</f>
        <v>0</v>
      </c>
      <c r="AF620" s="13">
        <f>(IF($K620="No",0,VLOOKUP(AF$3,LISTS!$M$2:$N$21,2,FALSE)*IF(T620="YES",1,0)))*VLOOKUP($H620,LISTS!$G$2:$H$10,2,FALSE)</f>
        <v>0</v>
      </c>
      <c r="AG620" s="13">
        <f>(IF($K620="No",0,VLOOKUP(AG$3,LISTS!$M$2:$N$21,2,FALSE)*IF(U620="YES",1,0)))*VLOOKUP($H620,LISTS!$G$2:$H$10,2,FALSE)</f>
        <v>0</v>
      </c>
      <c r="AH620" s="13">
        <f>(IF($K620="No",0,VLOOKUP(AH$3,LISTS!$M$2:$N$21,2,FALSE)*IF(V620="YES",1,0)))*VLOOKUP($H620,LISTS!$G$2:$H$10,2,FALSE)</f>
        <v>0</v>
      </c>
      <c r="AI620" s="29">
        <f t="shared" si="107"/>
        <v>0</v>
      </c>
    </row>
    <row r="621" spans="1:35" x14ac:dyDescent="0.25">
      <c r="A621" s="3">
        <f t="shared" si="105"/>
        <v>2023</v>
      </c>
      <c r="B621" s="11">
        <f t="shared" si="106"/>
        <v>22</v>
      </c>
      <c r="C621" s="11" t="str">
        <f>VLOOKUP($B621,'FIXTURES INPUT'!$A$4:$H$41,2,FALSE)</f>
        <v>WK22</v>
      </c>
      <c r="D621" s="13" t="str">
        <f>VLOOKUP($B621,'FIXTURES INPUT'!$A$4:$H$41,3,FALSE)</f>
        <v>Sun</v>
      </c>
      <c r="E621" s="14">
        <f>VLOOKUP($B621,'FIXTURES INPUT'!$A$4:$H$41,4,FALSE)</f>
        <v>45172</v>
      </c>
      <c r="F621" s="4" t="str">
        <f>VLOOKUP($B621,'FIXTURES INPUT'!$A$4:$H$41,6,FALSE)</f>
        <v>Nacton</v>
      </c>
      <c r="G621" s="13" t="str">
        <f>VLOOKUP($B621,'FIXTURES INPUT'!$A$4:$H$41,7,FALSE)</f>
        <v>Home</v>
      </c>
      <c r="H621" s="13" t="str">
        <f>VLOOKUP($B621,'FIXTURES INPUT'!$A$4:$H$41,8,FALSE)</f>
        <v>Standard</v>
      </c>
      <c r="I621" s="13">
        <f t="shared" si="111"/>
        <v>9</v>
      </c>
      <c r="J621" s="4" t="str">
        <f>VLOOKUP($I621,LISTS!$A$2:$B$39,2,FALSE)</f>
        <v>Dan Common</v>
      </c>
      <c r="K621" s="32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X621" s="13">
        <f>(IF($K621="No",0,VLOOKUP(X$3,LISTS!$M$2:$N$21,2,FALSE)*L621))*VLOOKUP($H621,LISTS!$G$2:$H$10,2,FALSE)</f>
        <v>0</v>
      </c>
      <c r="Y621" s="13">
        <f>(IF($K621="No",0,VLOOKUP(Y$3,LISTS!$M$2:$N$21,2,FALSE)*M621))*VLOOKUP($H621,LISTS!$G$2:$H$10,2,FALSE)</f>
        <v>0</v>
      </c>
      <c r="Z621" s="13">
        <f>(IF($K621="No",0,VLOOKUP(Z$3,LISTS!$M$2:$N$21,2,FALSE)*N621))*VLOOKUP($H621,LISTS!$G$2:$H$10,2,FALSE)</f>
        <v>0</v>
      </c>
      <c r="AA621" s="13">
        <f>(IF($K621="No",0,VLOOKUP(AA$3,LISTS!$M$2:$N$21,2,FALSE)*O621))*VLOOKUP($H621,LISTS!$G$2:$H$10,2,FALSE)</f>
        <v>0</v>
      </c>
      <c r="AB621" s="13">
        <f>(IF($K621="No",0,VLOOKUP(AB$3,LISTS!$M$2:$N$21,2,FALSE)*P621))*VLOOKUP($H621,LISTS!$G$2:$H$10,2,FALSE)</f>
        <v>0</v>
      </c>
      <c r="AC621" s="13">
        <f>(IF($K621="No",0,VLOOKUP(AC$3,LISTS!$M$2:$N$21,2,FALSE)*IF(Q621="YES",1,0)))*VLOOKUP($H621,LISTS!$G$2:$H$10,2,FALSE)</f>
        <v>0</v>
      </c>
      <c r="AD621" s="13">
        <f>(IF($K621="No",0,VLOOKUP(AD$3,LISTS!$M$2:$N$21,2,FALSE)*IF(R621="YES",1,0)))*VLOOKUP($H621,LISTS!$G$2:$H$10,2,FALSE)</f>
        <v>0</v>
      </c>
      <c r="AE621" s="13">
        <f>(IF($K621="No",0,VLOOKUP(AE$3,LISTS!$M$2:$N$21,2,FALSE)*IF(S621="YES",1,0)))*VLOOKUP($H621,LISTS!$G$2:$H$10,2,FALSE)</f>
        <v>0</v>
      </c>
      <c r="AF621" s="13">
        <f>(IF($K621="No",0,VLOOKUP(AF$3,LISTS!$M$2:$N$21,2,FALSE)*IF(T621="YES",1,0)))*VLOOKUP($H621,LISTS!$G$2:$H$10,2,FALSE)</f>
        <v>0</v>
      </c>
      <c r="AG621" s="13">
        <f>(IF($K621="No",0,VLOOKUP(AG$3,LISTS!$M$2:$N$21,2,FALSE)*IF(U621="YES",1,0)))*VLOOKUP($H621,LISTS!$G$2:$H$10,2,FALSE)</f>
        <v>0</v>
      </c>
      <c r="AH621" s="13">
        <f>(IF($K621="No",0,VLOOKUP(AH$3,LISTS!$M$2:$N$21,2,FALSE)*IF(V621="YES",1,0)))*VLOOKUP($H621,LISTS!$G$2:$H$10,2,FALSE)</f>
        <v>0</v>
      </c>
      <c r="AI621" s="29">
        <f t="shared" si="107"/>
        <v>0</v>
      </c>
    </row>
    <row r="622" spans="1:35" x14ac:dyDescent="0.25">
      <c r="A622" s="3">
        <f t="shared" si="105"/>
        <v>2023</v>
      </c>
      <c r="B622" s="11">
        <f t="shared" si="106"/>
        <v>22</v>
      </c>
      <c r="C622" s="11" t="str">
        <f>VLOOKUP($B622,'FIXTURES INPUT'!$A$4:$H$41,2,FALSE)</f>
        <v>WK22</v>
      </c>
      <c r="D622" s="13" t="str">
        <f>VLOOKUP($B622,'FIXTURES INPUT'!$A$4:$H$41,3,FALSE)</f>
        <v>Sun</v>
      </c>
      <c r="E622" s="14">
        <f>VLOOKUP($B622,'FIXTURES INPUT'!$A$4:$H$41,4,FALSE)</f>
        <v>45172</v>
      </c>
      <c r="F622" s="4" t="str">
        <f>VLOOKUP($B622,'FIXTURES INPUT'!$A$4:$H$41,6,FALSE)</f>
        <v>Nacton</v>
      </c>
      <c r="G622" s="13" t="str">
        <f>VLOOKUP($B622,'FIXTURES INPUT'!$A$4:$H$41,7,FALSE)</f>
        <v>Home</v>
      </c>
      <c r="H622" s="13" t="str">
        <f>VLOOKUP($B622,'FIXTURES INPUT'!$A$4:$H$41,8,FALSE)</f>
        <v>Standard</v>
      </c>
      <c r="I622" s="13">
        <f t="shared" si="111"/>
        <v>10</v>
      </c>
      <c r="J622" s="4" t="str">
        <f>VLOOKUP($I622,LISTS!$A$2:$B$39,2,FALSE)</f>
        <v>Chown</v>
      </c>
      <c r="K622" s="32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X622" s="13">
        <f>(IF($K622="No",0,VLOOKUP(X$3,LISTS!$M$2:$N$21,2,FALSE)*L622))*VLOOKUP($H622,LISTS!$G$2:$H$10,2,FALSE)</f>
        <v>0</v>
      </c>
      <c r="Y622" s="13">
        <f>(IF($K622="No",0,VLOOKUP(Y$3,LISTS!$M$2:$N$21,2,FALSE)*M622))*VLOOKUP($H622,LISTS!$G$2:$H$10,2,FALSE)</f>
        <v>0</v>
      </c>
      <c r="Z622" s="13">
        <f>(IF($K622="No",0,VLOOKUP(Z$3,LISTS!$M$2:$N$21,2,FALSE)*N622))*VLOOKUP($H622,LISTS!$G$2:$H$10,2,FALSE)</f>
        <v>0</v>
      </c>
      <c r="AA622" s="13">
        <f>(IF($K622="No",0,VLOOKUP(AA$3,LISTS!$M$2:$N$21,2,FALSE)*O622))*VLOOKUP($H622,LISTS!$G$2:$H$10,2,FALSE)</f>
        <v>0</v>
      </c>
      <c r="AB622" s="13">
        <f>(IF($K622="No",0,VLOOKUP(AB$3,LISTS!$M$2:$N$21,2,FALSE)*P622))*VLOOKUP($H622,LISTS!$G$2:$H$10,2,FALSE)</f>
        <v>0</v>
      </c>
      <c r="AC622" s="13">
        <f>(IF($K622="No",0,VLOOKUP(AC$3,LISTS!$M$2:$N$21,2,FALSE)*IF(Q622="YES",1,0)))*VLOOKUP($H622,LISTS!$G$2:$H$10,2,FALSE)</f>
        <v>0</v>
      </c>
      <c r="AD622" s="13">
        <f>(IF($K622="No",0,VLOOKUP(AD$3,LISTS!$M$2:$N$21,2,FALSE)*IF(R622="YES",1,0)))*VLOOKUP($H622,LISTS!$G$2:$H$10,2,FALSE)</f>
        <v>0</v>
      </c>
      <c r="AE622" s="13">
        <f>(IF($K622="No",0,VLOOKUP(AE$3,LISTS!$M$2:$N$21,2,FALSE)*IF(S622="YES",1,0)))*VLOOKUP($H622,LISTS!$G$2:$H$10,2,FALSE)</f>
        <v>0</v>
      </c>
      <c r="AF622" s="13">
        <f>(IF($K622="No",0,VLOOKUP(AF$3,LISTS!$M$2:$N$21,2,FALSE)*IF(T622="YES",1,0)))*VLOOKUP($H622,LISTS!$G$2:$H$10,2,FALSE)</f>
        <v>0</v>
      </c>
      <c r="AG622" s="13">
        <f>(IF($K622="No",0,VLOOKUP(AG$3,LISTS!$M$2:$N$21,2,FALSE)*IF(U622="YES",1,0)))*VLOOKUP($H622,LISTS!$G$2:$H$10,2,FALSE)</f>
        <v>0</v>
      </c>
      <c r="AH622" s="13">
        <f>(IF($K622="No",0,VLOOKUP(AH$3,LISTS!$M$2:$N$21,2,FALSE)*IF(V622="YES",1,0)))*VLOOKUP($H622,LISTS!$G$2:$H$10,2,FALSE)</f>
        <v>0</v>
      </c>
      <c r="AI622" s="29">
        <f t="shared" si="107"/>
        <v>0</v>
      </c>
    </row>
    <row r="623" spans="1:35" x14ac:dyDescent="0.25">
      <c r="A623" s="3">
        <f t="shared" si="105"/>
        <v>2023</v>
      </c>
      <c r="B623" s="11">
        <f t="shared" si="106"/>
        <v>22</v>
      </c>
      <c r="C623" s="11" t="str">
        <f>VLOOKUP($B623,'FIXTURES INPUT'!$A$4:$H$41,2,FALSE)</f>
        <v>WK22</v>
      </c>
      <c r="D623" s="13" t="str">
        <f>VLOOKUP($B623,'FIXTURES INPUT'!$A$4:$H$41,3,FALSE)</f>
        <v>Sun</v>
      </c>
      <c r="E623" s="14">
        <f>VLOOKUP($B623,'FIXTURES INPUT'!$A$4:$H$41,4,FALSE)</f>
        <v>45172</v>
      </c>
      <c r="F623" s="4" t="str">
        <f>VLOOKUP($B623,'FIXTURES INPUT'!$A$4:$H$41,6,FALSE)</f>
        <v>Nacton</v>
      </c>
      <c r="G623" s="13" t="str">
        <f>VLOOKUP($B623,'FIXTURES INPUT'!$A$4:$H$41,7,FALSE)</f>
        <v>Home</v>
      </c>
      <c r="H623" s="13" t="str">
        <f>VLOOKUP($B623,'FIXTURES INPUT'!$A$4:$H$41,8,FALSE)</f>
        <v>Standard</v>
      </c>
      <c r="I623" s="13">
        <f t="shared" si="111"/>
        <v>11</v>
      </c>
      <c r="J623" s="4" t="str">
        <f>VLOOKUP($I623,LISTS!$A$2:$B$39,2,FALSE)</f>
        <v>Minndo</v>
      </c>
      <c r="K623" s="32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X623" s="13">
        <f>(IF($K623="No",0,VLOOKUP(X$3,LISTS!$M$2:$N$21,2,FALSE)*L623))*VLOOKUP($H623,LISTS!$G$2:$H$10,2,FALSE)</f>
        <v>0</v>
      </c>
      <c r="Y623" s="13">
        <f>(IF($K623="No",0,VLOOKUP(Y$3,LISTS!$M$2:$N$21,2,FALSE)*M623))*VLOOKUP($H623,LISTS!$G$2:$H$10,2,FALSE)</f>
        <v>0</v>
      </c>
      <c r="Z623" s="13">
        <f>(IF($K623="No",0,VLOOKUP(Z$3,LISTS!$M$2:$N$21,2,FALSE)*N623))*VLOOKUP($H623,LISTS!$G$2:$H$10,2,FALSE)</f>
        <v>0</v>
      </c>
      <c r="AA623" s="13">
        <f>(IF($K623="No",0,VLOOKUP(AA$3,LISTS!$M$2:$N$21,2,FALSE)*O623))*VLOOKUP($H623,LISTS!$G$2:$H$10,2,FALSE)</f>
        <v>0</v>
      </c>
      <c r="AB623" s="13">
        <f>(IF($K623="No",0,VLOOKUP(AB$3,LISTS!$M$2:$N$21,2,FALSE)*P623))*VLOOKUP($H623,LISTS!$G$2:$H$10,2,FALSE)</f>
        <v>0</v>
      </c>
      <c r="AC623" s="13">
        <f>(IF($K623="No",0,VLOOKUP(AC$3,LISTS!$M$2:$N$21,2,FALSE)*IF(Q623="YES",1,0)))*VLOOKUP($H623,LISTS!$G$2:$H$10,2,FALSE)</f>
        <v>0</v>
      </c>
      <c r="AD623" s="13">
        <f>(IF($K623="No",0,VLOOKUP(AD$3,LISTS!$M$2:$N$21,2,FALSE)*IF(R623="YES",1,0)))*VLOOKUP($H623,LISTS!$G$2:$H$10,2,FALSE)</f>
        <v>0</v>
      </c>
      <c r="AE623" s="13">
        <f>(IF($K623="No",0,VLOOKUP(AE$3,LISTS!$M$2:$N$21,2,FALSE)*IF(S623="YES",1,0)))*VLOOKUP($H623,LISTS!$G$2:$H$10,2,FALSE)</f>
        <v>0</v>
      </c>
      <c r="AF623" s="13">
        <f>(IF($K623="No",0,VLOOKUP(AF$3,LISTS!$M$2:$N$21,2,FALSE)*IF(T623="YES",1,0)))*VLOOKUP($H623,LISTS!$G$2:$H$10,2,FALSE)</f>
        <v>0</v>
      </c>
      <c r="AG623" s="13">
        <f>(IF($K623="No",0,VLOOKUP(AG$3,LISTS!$M$2:$N$21,2,FALSE)*IF(U623="YES",1,0)))*VLOOKUP($H623,LISTS!$G$2:$H$10,2,FALSE)</f>
        <v>0</v>
      </c>
      <c r="AH623" s="13">
        <f>(IF($K623="No",0,VLOOKUP(AH$3,LISTS!$M$2:$N$21,2,FALSE)*IF(V623="YES",1,0)))*VLOOKUP($H623,LISTS!$G$2:$H$10,2,FALSE)</f>
        <v>0</v>
      </c>
      <c r="AI623" s="29">
        <f t="shared" si="107"/>
        <v>0</v>
      </c>
    </row>
    <row r="624" spans="1:35" x14ac:dyDescent="0.25">
      <c r="A624" s="3">
        <f t="shared" si="105"/>
        <v>2023</v>
      </c>
      <c r="B624" s="11">
        <f t="shared" si="106"/>
        <v>22</v>
      </c>
      <c r="C624" s="11" t="str">
        <f>VLOOKUP($B624,'FIXTURES INPUT'!$A$4:$H$41,2,FALSE)</f>
        <v>WK22</v>
      </c>
      <c r="D624" s="13" t="str">
        <f>VLOOKUP($B624,'FIXTURES INPUT'!$A$4:$H$41,3,FALSE)</f>
        <v>Sun</v>
      </c>
      <c r="E624" s="14">
        <f>VLOOKUP($B624,'FIXTURES INPUT'!$A$4:$H$41,4,FALSE)</f>
        <v>45172</v>
      </c>
      <c r="F624" s="4" t="str">
        <f>VLOOKUP($B624,'FIXTURES INPUT'!$A$4:$H$41,6,FALSE)</f>
        <v>Nacton</v>
      </c>
      <c r="G624" s="13" t="str">
        <f>VLOOKUP($B624,'FIXTURES INPUT'!$A$4:$H$41,7,FALSE)</f>
        <v>Home</v>
      </c>
      <c r="H624" s="13" t="str">
        <f>VLOOKUP($B624,'FIXTURES INPUT'!$A$4:$H$41,8,FALSE)</f>
        <v>Standard</v>
      </c>
      <c r="I624" s="13">
        <f t="shared" si="111"/>
        <v>12</v>
      </c>
      <c r="J624" s="4" t="str">
        <f>VLOOKUP($I624,LISTS!$A$2:$B$39,2,FALSE)</f>
        <v>Bevan Gordon</v>
      </c>
      <c r="K624" s="32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X624" s="13">
        <f>(IF($K624="No",0,VLOOKUP(X$3,LISTS!$M$2:$N$21,2,FALSE)*L624))*VLOOKUP($H624,LISTS!$G$2:$H$10,2,FALSE)</f>
        <v>0</v>
      </c>
      <c r="Y624" s="13">
        <f>(IF($K624="No",0,VLOOKUP(Y$3,LISTS!$M$2:$N$21,2,FALSE)*M624))*VLOOKUP($H624,LISTS!$G$2:$H$10,2,FALSE)</f>
        <v>0</v>
      </c>
      <c r="Z624" s="13">
        <f>(IF($K624="No",0,VLOOKUP(Z$3,LISTS!$M$2:$N$21,2,FALSE)*N624))*VLOOKUP($H624,LISTS!$G$2:$H$10,2,FALSE)</f>
        <v>0</v>
      </c>
      <c r="AA624" s="13">
        <f>(IF($K624="No",0,VLOOKUP(AA$3,LISTS!$M$2:$N$21,2,FALSE)*O624))*VLOOKUP($H624,LISTS!$G$2:$H$10,2,FALSE)</f>
        <v>0</v>
      </c>
      <c r="AB624" s="13">
        <f>(IF($K624="No",0,VLOOKUP(AB$3,LISTS!$M$2:$N$21,2,FALSE)*P624))*VLOOKUP($H624,LISTS!$G$2:$H$10,2,FALSE)</f>
        <v>0</v>
      </c>
      <c r="AC624" s="13">
        <f>(IF($K624="No",0,VLOOKUP(AC$3,LISTS!$M$2:$N$21,2,FALSE)*IF(Q624="YES",1,0)))*VLOOKUP($H624,LISTS!$G$2:$H$10,2,FALSE)</f>
        <v>0</v>
      </c>
      <c r="AD624" s="13">
        <f>(IF($K624="No",0,VLOOKUP(AD$3,LISTS!$M$2:$N$21,2,FALSE)*IF(R624="YES",1,0)))*VLOOKUP($H624,LISTS!$G$2:$H$10,2,FALSE)</f>
        <v>0</v>
      </c>
      <c r="AE624" s="13">
        <f>(IF($K624="No",0,VLOOKUP(AE$3,LISTS!$M$2:$N$21,2,FALSE)*IF(S624="YES",1,0)))*VLOOKUP($H624,LISTS!$G$2:$H$10,2,FALSE)</f>
        <v>0</v>
      </c>
      <c r="AF624" s="13">
        <f>(IF($K624="No",0,VLOOKUP(AF$3,LISTS!$M$2:$N$21,2,FALSE)*IF(T624="YES",1,0)))*VLOOKUP($H624,LISTS!$G$2:$H$10,2,FALSE)</f>
        <v>0</v>
      </c>
      <c r="AG624" s="13">
        <f>(IF($K624="No",0,VLOOKUP(AG$3,LISTS!$M$2:$N$21,2,FALSE)*IF(U624="YES",1,0)))*VLOOKUP($H624,LISTS!$G$2:$H$10,2,FALSE)</f>
        <v>0</v>
      </c>
      <c r="AH624" s="13">
        <f>(IF($K624="No",0,VLOOKUP(AH$3,LISTS!$M$2:$N$21,2,FALSE)*IF(V624="YES",1,0)))*VLOOKUP($H624,LISTS!$G$2:$H$10,2,FALSE)</f>
        <v>0</v>
      </c>
      <c r="AI624" s="29">
        <f t="shared" si="107"/>
        <v>0</v>
      </c>
    </row>
    <row r="625" spans="1:35" x14ac:dyDescent="0.25">
      <c r="A625" s="3">
        <f t="shared" si="105"/>
        <v>2023</v>
      </c>
      <c r="B625" s="11">
        <f t="shared" si="106"/>
        <v>22</v>
      </c>
      <c r="C625" s="11" t="str">
        <f>VLOOKUP($B625,'FIXTURES INPUT'!$A$4:$H$41,2,FALSE)</f>
        <v>WK22</v>
      </c>
      <c r="D625" s="13" t="str">
        <f>VLOOKUP($B625,'FIXTURES INPUT'!$A$4:$H$41,3,FALSE)</f>
        <v>Sun</v>
      </c>
      <c r="E625" s="14">
        <f>VLOOKUP($B625,'FIXTURES INPUT'!$A$4:$H$41,4,FALSE)</f>
        <v>45172</v>
      </c>
      <c r="F625" s="4" t="str">
        <f>VLOOKUP($B625,'FIXTURES INPUT'!$A$4:$H$41,6,FALSE)</f>
        <v>Nacton</v>
      </c>
      <c r="G625" s="13" t="str">
        <f>VLOOKUP($B625,'FIXTURES INPUT'!$A$4:$H$41,7,FALSE)</f>
        <v>Home</v>
      </c>
      <c r="H625" s="13" t="str">
        <f>VLOOKUP($B625,'FIXTURES INPUT'!$A$4:$H$41,8,FALSE)</f>
        <v>Standard</v>
      </c>
      <c r="I625" s="13">
        <f t="shared" si="111"/>
        <v>13</v>
      </c>
      <c r="J625" s="4" t="str">
        <f>VLOOKUP($I625,LISTS!$A$2:$B$39,2,FALSE)</f>
        <v>Harry Armour</v>
      </c>
      <c r="K625" s="32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X625" s="13">
        <f>(IF($K625="No",0,VLOOKUP(X$3,LISTS!$M$2:$N$21,2,FALSE)*L625))*VLOOKUP($H625,LISTS!$G$2:$H$10,2,FALSE)</f>
        <v>0</v>
      </c>
      <c r="Y625" s="13">
        <f>(IF($K625="No",0,VLOOKUP(Y$3,LISTS!$M$2:$N$21,2,FALSE)*M625))*VLOOKUP($H625,LISTS!$G$2:$H$10,2,FALSE)</f>
        <v>0</v>
      </c>
      <c r="Z625" s="13">
        <f>(IF($K625="No",0,VLOOKUP(Z$3,LISTS!$M$2:$N$21,2,FALSE)*N625))*VLOOKUP($H625,LISTS!$G$2:$H$10,2,FALSE)</f>
        <v>0</v>
      </c>
      <c r="AA625" s="13">
        <f>(IF($K625="No",0,VLOOKUP(AA$3,LISTS!$M$2:$N$21,2,FALSE)*O625))*VLOOKUP($H625,LISTS!$G$2:$H$10,2,FALSE)</f>
        <v>0</v>
      </c>
      <c r="AB625" s="13">
        <f>(IF($K625="No",0,VLOOKUP(AB$3,LISTS!$M$2:$N$21,2,FALSE)*P625))*VLOOKUP($H625,LISTS!$G$2:$H$10,2,FALSE)</f>
        <v>0</v>
      </c>
      <c r="AC625" s="13">
        <f>(IF($K625="No",0,VLOOKUP(AC$3,LISTS!$M$2:$N$21,2,FALSE)*IF(Q625="YES",1,0)))*VLOOKUP($H625,LISTS!$G$2:$H$10,2,FALSE)</f>
        <v>0</v>
      </c>
      <c r="AD625" s="13">
        <f>(IF($K625="No",0,VLOOKUP(AD$3,LISTS!$M$2:$N$21,2,FALSE)*IF(R625="YES",1,0)))*VLOOKUP($H625,LISTS!$G$2:$H$10,2,FALSE)</f>
        <v>0</v>
      </c>
      <c r="AE625" s="13">
        <f>(IF($K625="No",0,VLOOKUP(AE$3,LISTS!$M$2:$N$21,2,FALSE)*IF(S625="YES",1,0)))*VLOOKUP($H625,LISTS!$G$2:$H$10,2,FALSE)</f>
        <v>0</v>
      </c>
      <c r="AF625" s="13">
        <f>(IF($K625="No",0,VLOOKUP(AF$3,LISTS!$M$2:$N$21,2,FALSE)*IF(T625="YES",1,0)))*VLOOKUP($H625,LISTS!$G$2:$H$10,2,FALSE)</f>
        <v>0</v>
      </c>
      <c r="AG625" s="13">
        <f>(IF($K625="No",0,VLOOKUP(AG$3,LISTS!$M$2:$N$21,2,FALSE)*IF(U625="YES",1,0)))*VLOOKUP($H625,LISTS!$G$2:$H$10,2,FALSE)</f>
        <v>0</v>
      </c>
      <c r="AH625" s="13">
        <f>(IF($K625="No",0,VLOOKUP(AH$3,LISTS!$M$2:$N$21,2,FALSE)*IF(V625="YES",1,0)))*VLOOKUP($H625,LISTS!$G$2:$H$10,2,FALSE)</f>
        <v>0</v>
      </c>
      <c r="AI625" s="29">
        <f t="shared" si="107"/>
        <v>0</v>
      </c>
    </row>
    <row r="626" spans="1:35" x14ac:dyDescent="0.25">
      <c r="A626" s="3">
        <f t="shared" si="105"/>
        <v>2023</v>
      </c>
      <c r="B626" s="11">
        <f t="shared" si="106"/>
        <v>22</v>
      </c>
      <c r="C626" s="11" t="str">
        <f>VLOOKUP($B626,'FIXTURES INPUT'!$A$4:$H$41,2,FALSE)</f>
        <v>WK22</v>
      </c>
      <c r="D626" s="13" t="str">
        <f>VLOOKUP($B626,'FIXTURES INPUT'!$A$4:$H$41,3,FALSE)</f>
        <v>Sun</v>
      </c>
      <c r="E626" s="14">
        <f>VLOOKUP($B626,'FIXTURES INPUT'!$A$4:$H$41,4,FALSE)</f>
        <v>45172</v>
      </c>
      <c r="F626" s="4" t="str">
        <f>VLOOKUP($B626,'FIXTURES INPUT'!$A$4:$H$41,6,FALSE)</f>
        <v>Nacton</v>
      </c>
      <c r="G626" s="13" t="str">
        <f>VLOOKUP($B626,'FIXTURES INPUT'!$A$4:$H$41,7,FALSE)</f>
        <v>Home</v>
      </c>
      <c r="H626" s="13" t="str">
        <f>VLOOKUP($B626,'FIXTURES INPUT'!$A$4:$H$41,8,FALSE)</f>
        <v>Standard</v>
      </c>
      <c r="I626" s="13">
        <f t="shared" si="111"/>
        <v>14</v>
      </c>
      <c r="J626" s="4" t="str">
        <f>VLOOKUP($I626,LISTS!$A$2:$B$39,2,FALSE)</f>
        <v>KP</v>
      </c>
      <c r="K626" s="32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X626" s="13">
        <f>(IF($K626="No",0,VLOOKUP(X$3,LISTS!$M$2:$N$21,2,FALSE)*L626))*VLOOKUP($H626,LISTS!$G$2:$H$10,2,FALSE)</f>
        <v>0</v>
      </c>
      <c r="Y626" s="13">
        <f>(IF($K626="No",0,VLOOKUP(Y$3,LISTS!$M$2:$N$21,2,FALSE)*M626))*VLOOKUP($H626,LISTS!$G$2:$H$10,2,FALSE)</f>
        <v>0</v>
      </c>
      <c r="Z626" s="13">
        <f>(IF($K626="No",0,VLOOKUP(Z$3,LISTS!$M$2:$N$21,2,FALSE)*N626))*VLOOKUP($H626,LISTS!$G$2:$H$10,2,FALSE)</f>
        <v>0</v>
      </c>
      <c r="AA626" s="13">
        <f>(IF($K626="No",0,VLOOKUP(AA$3,LISTS!$M$2:$N$21,2,FALSE)*O626))*VLOOKUP($H626,LISTS!$G$2:$H$10,2,FALSE)</f>
        <v>0</v>
      </c>
      <c r="AB626" s="13">
        <f>(IF($K626="No",0,VLOOKUP(AB$3,LISTS!$M$2:$N$21,2,FALSE)*P626))*VLOOKUP($H626,LISTS!$G$2:$H$10,2,FALSE)</f>
        <v>0</v>
      </c>
      <c r="AC626" s="13">
        <f>(IF($K626="No",0,VLOOKUP(AC$3,LISTS!$M$2:$N$21,2,FALSE)*IF(Q626="YES",1,0)))*VLOOKUP($H626,LISTS!$G$2:$H$10,2,FALSE)</f>
        <v>0</v>
      </c>
      <c r="AD626" s="13">
        <f>(IF($K626="No",0,VLOOKUP(AD$3,LISTS!$M$2:$N$21,2,FALSE)*IF(R626="YES",1,0)))*VLOOKUP($H626,LISTS!$G$2:$H$10,2,FALSE)</f>
        <v>0</v>
      </c>
      <c r="AE626" s="13">
        <f>(IF($K626="No",0,VLOOKUP(AE$3,LISTS!$M$2:$N$21,2,FALSE)*IF(S626="YES",1,0)))*VLOOKUP($H626,LISTS!$G$2:$H$10,2,FALSE)</f>
        <v>0</v>
      </c>
      <c r="AF626" s="13">
        <f>(IF($K626="No",0,VLOOKUP(AF$3,LISTS!$M$2:$N$21,2,FALSE)*IF(T626="YES",1,0)))*VLOOKUP($H626,LISTS!$G$2:$H$10,2,FALSE)</f>
        <v>0</v>
      </c>
      <c r="AG626" s="13">
        <f>(IF($K626="No",0,VLOOKUP(AG$3,LISTS!$M$2:$N$21,2,FALSE)*IF(U626="YES",1,0)))*VLOOKUP($H626,LISTS!$G$2:$H$10,2,FALSE)</f>
        <v>0</v>
      </c>
      <c r="AH626" s="13">
        <f>(IF($K626="No",0,VLOOKUP(AH$3,LISTS!$M$2:$N$21,2,FALSE)*IF(V626="YES",1,0)))*VLOOKUP($H626,LISTS!$G$2:$H$10,2,FALSE)</f>
        <v>0</v>
      </c>
      <c r="AI626" s="29">
        <f t="shared" si="107"/>
        <v>0</v>
      </c>
    </row>
    <row r="627" spans="1:35" x14ac:dyDescent="0.25">
      <c r="A627" s="3">
        <f t="shared" si="105"/>
        <v>2023</v>
      </c>
      <c r="B627" s="11">
        <f t="shared" si="106"/>
        <v>22</v>
      </c>
      <c r="C627" s="11" t="str">
        <f>VLOOKUP($B627,'FIXTURES INPUT'!$A$4:$H$41,2,FALSE)</f>
        <v>WK22</v>
      </c>
      <c r="D627" s="13" t="str">
        <f>VLOOKUP($B627,'FIXTURES INPUT'!$A$4:$H$41,3,FALSE)</f>
        <v>Sun</v>
      </c>
      <c r="E627" s="14">
        <f>VLOOKUP($B627,'FIXTURES INPUT'!$A$4:$H$41,4,FALSE)</f>
        <v>45172</v>
      </c>
      <c r="F627" s="4" t="str">
        <f>VLOOKUP($B627,'FIXTURES INPUT'!$A$4:$H$41,6,FALSE)</f>
        <v>Nacton</v>
      </c>
      <c r="G627" s="13" t="str">
        <f>VLOOKUP($B627,'FIXTURES INPUT'!$A$4:$H$41,7,FALSE)</f>
        <v>Home</v>
      </c>
      <c r="H627" s="13" t="str">
        <f>VLOOKUP($B627,'FIXTURES INPUT'!$A$4:$H$41,8,FALSE)</f>
        <v>Standard</v>
      </c>
      <c r="I627" s="13">
        <f t="shared" si="111"/>
        <v>15</v>
      </c>
      <c r="J627" s="4" t="str">
        <f>VLOOKUP($I627,LISTS!$A$2:$B$39,2,FALSE)</f>
        <v>Will Stacey</v>
      </c>
      <c r="K627" s="32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X627" s="13">
        <f>(IF($K627="No",0,VLOOKUP(X$3,LISTS!$M$2:$N$21,2,FALSE)*L627))*VLOOKUP($H627,LISTS!$G$2:$H$10,2,FALSE)</f>
        <v>0</v>
      </c>
      <c r="Y627" s="13">
        <f>(IF($K627="No",0,VLOOKUP(Y$3,LISTS!$M$2:$N$21,2,FALSE)*M627))*VLOOKUP($H627,LISTS!$G$2:$H$10,2,FALSE)</f>
        <v>0</v>
      </c>
      <c r="Z627" s="13">
        <f>(IF($K627="No",0,VLOOKUP(Z$3,LISTS!$M$2:$N$21,2,FALSE)*N627))*VLOOKUP($H627,LISTS!$G$2:$H$10,2,FALSE)</f>
        <v>0</v>
      </c>
      <c r="AA627" s="13">
        <f>(IF($K627="No",0,VLOOKUP(AA$3,LISTS!$M$2:$N$21,2,FALSE)*O627))*VLOOKUP($H627,LISTS!$G$2:$H$10,2,FALSE)</f>
        <v>0</v>
      </c>
      <c r="AB627" s="13">
        <f>(IF($K627="No",0,VLOOKUP(AB$3,LISTS!$M$2:$N$21,2,FALSE)*P627))*VLOOKUP($H627,LISTS!$G$2:$H$10,2,FALSE)</f>
        <v>0</v>
      </c>
      <c r="AC627" s="13">
        <f>(IF($K627="No",0,VLOOKUP(AC$3,LISTS!$M$2:$N$21,2,FALSE)*IF(Q627="YES",1,0)))*VLOOKUP($H627,LISTS!$G$2:$H$10,2,FALSE)</f>
        <v>0</v>
      </c>
      <c r="AD627" s="13">
        <f>(IF($K627="No",0,VLOOKUP(AD$3,LISTS!$M$2:$N$21,2,FALSE)*IF(R627="YES",1,0)))*VLOOKUP($H627,LISTS!$G$2:$H$10,2,FALSE)</f>
        <v>0</v>
      </c>
      <c r="AE627" s="13">
        <f>(IF($K627="No",0,VLOOKUP(AE$3,LISTS!$M$2:$N$21,2,FALSE)*IF(S627="YES",1,0)))*VLOOKUP($H627,LISTS!$G$2:$H$10,2,FALSE)</f>
        <v>0</v>
      </c>
      <c r="AF627" s="13">
        <f>(IF($K627="No",0,VLOOKUP(AF$3,LISTS!$M$2:$N$21,2,FALSE)*IF(T627="YES",1,0)))*VLOOKUP($H627,LISTS!$G$2:$H$10,2,FALSE)</f>
        <v>0</v>
      </c>
      <c r="AG627" s="13">
        <f>(IF($K627="No",0,VLOOKUP(AG$3,LISTS!$M$2:$N$21,2,FALSE)*IF(U627="YES",1,0)))*VLOOKUP($H627,LISTS!$G$2:$H$10,2,FALSE)</f>
        <v>0</v>
      </c>
      <c r="AH627" s="13">
        <f>(IF($K627="No",0,VLOOKUP(AH$3,LISTS!$M$2:$N$21,2,FALSE)*IF(V627="YES",1,0)))*VLOOKUP($H627,LISTS!$G$2:$H$10,2,FALSE)</f>
        <v>0</v>
      </c>
      <c r="AI627" s="29">
        <f t="shared" si="107"/>
        <v>0</v>
      </c>
    </row>
    <row r="628" spans="1:35" x14ac:dyDescent="0.25">
      <c r="A628" s="3">
        <f t="shared" si="105"/>
        <v>2023</v>
      </c>
      <c r="B628" s="11">
        <f t="shared" si="106"/>
        <v>22</v>
      </c>
      <c r="C628" s="11" t="str">
        <f>VLOOKUP($B628,'FIXTURES INPUT'!$A$4:$H$41,2,FALSE)</f>
        <v>WK22</v>
      </c>
      <c r="D628" s="13" t="str">
        <f>VLOOKUP($B628,'FIXTURES INPUT'!$A$4:$H$41,3,FALSE)</f>
        <v>Sun</v>
      </c>
      <c r="E628" s="14">
        <f>VLOOKUP($B628,'FIXTURES INPUT'!$A$4:$H$41,4,FALSE)</f>
        <v>45172</v>
      </c>
      <c r="F628" s="4" t="str">
        <f>VLOOKUP($B628,'FIXTURES INPUT'!$A$4:$H$41,6,FALSE)</f>
        <v>Nacton</v>
      </c>
      <c r="G628" s="13" t="str">
        <f>VLOOKUP($B628,'FIXTURES INPUT'!$A$4:$H$41,7,FALSE)</f>
        <v>Home</v>
      </c>
      <c r="H628" s="13" t="str">
        <f>VLOOKUP($B628,'FIXTURES INPUT'!$A$4:$H$41,8,FALSE)</f>
        <v>Standard</v>
      </c>
      <c r="I628" s="13">
        <f t="shared" si="111"/>
        <v>16</v>
      </c>
      <c r="J628" s="4" t="str">
        <f>VLOOKUP($I628,LISTS!$A$2:$B$39,2,FALSE)</f>
        <v>Barry</v>
      </c>
      <c r="K628" s="32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X628" s="13">
        <f>(IF($K628="No",0,VLOOKUP(X$3,LISTS!$M$2:$N$21,2,FALSE)*L628))*VLOOKUP($H628,LISTS!$G$2:$H$10,2,FALSE)</f>
        <v>0</v>
      </c>
      <c r="Y628" s="13">
        <f>(IF($K628="No",0,VLOOKUP(Y$3,LISTS!$M$2:$N$21,2,FALSE)*M628))*VLOOKUP($H628,LISTS!$G$2:$H$10,2,FALSE)</f>
        <v>0</v>
      </c>
      <c r="Z628" s="13">
        <f>(IF($K628="No",0,VLOOKUP(Z$3,LISTS!$M$2:$N$21,2,FALSE)*N628))*VLOOKUP($H628,LISTS!$G$2:$H$10,2,FALSE)</f>
        <v>0</v>
      </c>
      <c r="AA628" s="13">
        <f>(IF($K628="No",0,VLOOKUP(AA$3,LISTS!$M$2:$N$21,2,FALSE)*O628))*VLOOKUP($H628,LISTS!$G$2:$H$10,2,FALSE)</f>
        <v>0</v>
      </c>
      <c r="AB628" s="13">
        <f>(IF($K628="No",0,VLOOKUP(AB$3,LISTS!$M$2:$N$21,2,FALSE)*P628))*VLOOKUP($H628,LISTS!$G$2:$H$10,2,FALSE)</f>
        <v>0</v>
      </c>
      <c r="AC628" s="13">
        <f>(IF($K628="No",0,VLOOKUP(AC$3,LISTS!$M$2:$N$21,2,FALSE)*IF(Q628="YES",1,0)))*VLOOKUP($H628,LISTS!$G$2:$H$10,2,FALSE)</f>
        <v>0</v>
      </c>
      <c r="AD628" s="13">
        <f>(IF($K628="No",0,VLOOKUP(AD$3,LISTS!$M$2:$N$21,2,FALSE)*IF(R628="YES",1,0)))*VLOOKUP($H628,LISTS!$G$2:$H$10,2,FALSE)</f>
        <v>0</v>
      </c>
      <c r="AE628" s="13">
        <f>(IF($K628="No",0,VLOOKUP(AE$3,LISTS!$M$2:$N$21,2,FALSE)*IF(S628="YES",1,0)))*VLOOKUP($H628,LISTS!$G$2:$H$10,2,FALSE)</f>
        <v>0</v>
      </c>
      <c r="AF628" s="13">
        <f>(IF($K628="No",0,VLOOKUP(AF$3,LISTS!$M$2:$N$21,2,FALSE)*IF(T628="YES",1,0)))*VLOOKUP($H628,LISTS!$G$2:$H$10,2,FALSE)</f>
        <v>0</v>
      </c>
      <c r="AG628" s="13">
        <f>(IF($K628="No",0,VLOOKUP(AG$3,LISTS!$M$2:$N$21,2,FALSE)*IF(U628="YES",1,0)))*VLOOKUP($H628,LISTS!$G$2:$H$10,2,FALSE)</f>
        <v>0</v>
      </c>
      <c r="AH628" s="13">
        <f>(IF($K628="No",0,VLOOKUP(AH$3,LISTS!$M$2:$N$21,2,FALSE)*IF(V628="YES",1,0)))*VLOOKUP($H628,LISTS!$G$2:$H$10,2,FALSE)</f>
        <v>0</v>
      </c>
      <c r="AI628" s="29">
        <f t="shared" si="107"/>
        <v>0</v>
      </c>
    </row>
    <row r="629" spans="1:35" x14ac:dyDescent="0.25">
      <c r="A629" s="3">
        <f t="shared" si="105"/>
        <v>2023</v>
      </c>
      <c r="B629" s="11">
        <f t="shared" si="106"/>
        <v>22</v>
      </c>
      <c r="C629" s="11" t="str">
        <f>VLOOKUP($B629,'FIXTURES INPUT'!$A$4:$H$41,2,FALSE)</f>
        <v>WK22</v>
      </c>
      <c r="D629" s="13" t="str">
        <f>VLOOKUP($B629,'FIXTURES INPUT'!$A$4:$H$41,3,FALSE)</f>
        <v>Sun</v>
      </c>
      <c r="E629" s="14">
        <f>VLOOKUP($B629,'FIXTURES INPUT'!$A$4:$H$41,4,FALSE)</f>
        <v>45172</v>
      </c>
      <c r="F629" s="4" t="str">
        <f>VLOOKUP($B629,'FIXTURES INPUT'!$A$4:$H$41,6,FALSE)</f>
        <v>Nacton</v>
      </c>
      <c r="G629" s="13" t="str">
        <f>VLOOKUP($B629,'FIXTURES INPUT'!$A$4:$H$41,7,FALSE)</f>
        <v>Home</v>
      </c>
      <c r="H629" s="13" t="str">
        <f>VLOOKUP($B629,'FIXTURES INPUT'!$A$4:$H$41,8,FALSE)</f>
        <v>Standard</v>
      </c>
      <c r="I629" s="13">
        <f t="shared" si="111"/>
        <v>17</v>
      </c>
      <c r="J629" s="4" t="str">
        <f>VLOOKUP($I629,LISTS!$A$2:$B$39,2,FALSE)</f>
        <v>Rob Sherriff</v>
      </c>
      <c r="K629" s="32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X629" s="13">
        <f>(IF($K629="No",0,VLOOKUP(X$3,LISTS!$M$2:$N$21,2,FALSE)*L629))*VLOOKUP($H629,LISTS!$G$2:$H$10,2,FALSE)</f>
        <v>0</v>
      </c>
      <c r="Y629" s="13">
        <f>(IF($K629="No",0,VLOOKUP(Y$3,LISTS!$M$2:$N$21,2,FALSE)*M629))*VLOOKUP($H629,LISTS!$G$2:$H$10,2,FALSE)</f>
        <v>0</v>
      </c>
      <c r="Z629" s="13">
        <f>(IF($K629="No",0,VLOOKUP(Z$3,LISTS!$M$2:$N$21,2,FALSE)*N629))*VLOOKUP($H629,LISTS!$G$2:$H$10,2,FALSE)</f>
        <v>0</v>
      </c>
      <c r="AA629" s="13">
        <f>(IF($K629="No",0,VLOOKUP(AA$3,LISTS!$M$2:$N$21,2,FALSE)*O629))*VLOOKUP($H629,LISTS!$G$2:$H$10,2,FALSE)</f>
        <v>0</v>
      </c>
      <c r="AB629" s="13">
        <f>(IF($K629="No",0,VLOOKUP(AB$3,LISTS!$M$2:$N$21,2,FALSE)*P629))*VLOOKUP($H629,LISTS!$G$2:$H$10,2,FALSE)</f>
        <v>0</v>
      </c>
      <c r="AC629" s="13">
        <f>(IF($K629="No",0,VLOOKUP(AC$3,LISTS!$M$2:$N$21,2,FALSE)*IF(Q629="YES",1,0)))*VLOOKUP($H629,LISTS!$G$2:$H$10,2,FALSE)</f>
        <v>0</v>
      </c>
      <c r="AD629" s="13">
        <f>(IF($K629="No",0,VLOOKUP(AD$3,LISTS!$M$2:$N$21,2,FALSE)*IF(R629="YES",1,0)))*VLOOKUP($H629,LISTS!$G$2:$H$10,2,FALSE)</f>
        <v>0</v>
      </c>
      <c r="AE629" s="13">
        <f>(IF($K629="No",0,VLOOKUP(AE$3,LISTS!$M$2:$N$21,2,FALSE)*IF(S629="YES",1,0)))*VLOOKUP($H629,LISTS!$G$2:$H$10,2,FALSE)</f>
        <v>0</v>
      </c>
      <c r="AF629" s="13">
        <f>(IF($K629="No",0,VLOOKUP(AF$3,LISTS!$M$2:$N$21,2,FALSE)*IF(T629="YES",1,0)))*VLOOKUP($H629,LISTS!$G$2:$H$10,2,FALSE)</f>
        <v>0</v>
      </c>
      <c r="AG629" s="13">
        <f>(IF($K629="No",0,VLOOKUP(AG$3,LISTS!$M$2:$N$21,2,FALSE)*IF(U629="YES",1,0)))*VLOOKUP($H629,LISTS!$G$2:$H$10,2,FALSE)</f>
        <v>0</v>
      </c>
      <c r="AH629" s="13">
        <f>(IF($K629="No",0,VLOOKUP(AH$3,LISTS!$M$2:$N$21,2,FALSE)*IF(V629="YES",1,0)))*VLOOKUP($H629,LISTS!$G$2:$H$10,2,FALSE)</f>
        <v>0</v>
      </c>
      <c r="AI629" s="29">
        <f t="shared" si="107"/>
        <v>0</v>
      </c>
    </row>
    <row r="630" spans="1:35" x14ac:dyDescent="0.25">
      <c r="A630" s="3">
        <f t="shared" si="105"/>
        <v>2023</v>
      </c>
      <c r="B630" s="11">
        <f t="shared" si="106"/>
        <v>22</v>
      </c>
      <c r="C630" s="11" t="str">
        <f>VLOOKUP($B630,'FIXTURES INPUT'!$A$4:$H$41,2,FALSE)</f>
        <v>WK22</v>
      </c>
      <c r="D630" s="13" t="str">
        <f>VLOOKUP($B630,'FIXTURES INPUT'!$A$4:$H$41,3,FALSE)</f>
        <v>Sun</v>
      </c>
      <c r="E630" s="14">
        <f>VLOOKUP($B630,'FIXTURES INPUT'!$A$4:$H$41,4,FALSE)</f>
        <v>45172</v>
      </c>
      <c r="F630" s="4" t="str">
        <f>VLOOKUP($B630,'FIXTURES INPUT'!$A$4:$H$41,6,FALSE)</f>
        <v>Nacton</v>
      </c>
      <c r="G630" s="13" t="str">
        <f>VLOOKUP($B630,'FIXTURES INPUT'!$A$4:$H$41,7,FALSE)</f>
        <v>Home</v>
      </c>
      <c r="H630" s="13" t="str">
        <f>VLOOKUP($B630,'FIXTURES INPUT'!$A$4:$H$41,8,FALSE)</f>
        <v>Standard</v>
      </c>
      <c r="I630" s="13">
        <f t="shared" si="111"/>
        <v>18</v>
      </c>
      <c r="J630" s="4" t="str">
        <f>VLOOKUP($I630,LISTS!$A$2:$B$39,2,FALSE)</f>
        <v>Gary Chenery</v>
      </c>
      <c r="K630" s="32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X630" s="13">
        <f>(IF($K630="No",0,VLOOKUP(X$3,LISTS!$M$2:$N$21,2,FALSE)*L630))*VLOOKUP($H630,LISTS!$G$2:$H$10,2,FALSE)</f>
        <v>0</v>
      </c>
      <c r="Y630" s="13">
        <f>(IF($K630="No",0,VLOOKUP(Y$3,LISTS!$M$2:$N$21,2,FALSE)*M630))*VLOOKUP($H630,LISTS!$G$2:$H$10,2,FALSE)</f>
        <v>0</v>
      </c>
      <c r="Z630" s="13">
        <f>(IF($K630="No",0,VLOOKUP(Z$3,LISTS!$M$2:$N$21,2,FALSE)*N630))*VLOOKUP($H630,LISTS!$G$2:$H$10,2,FALSE)</f>
        <v>0</v>
      </c>
      <c r="AA630" s="13">
        <f>(IF($K630="No",0,VLOOKUP(AA$3,LISTS!$M$2:$N$21,2,FALSE)*O630))*VLOOKUP($H630,LISTS!$G$2:$H$10,2,FALSE)</f>
        <v>0</v>
      </c>
      <c r="AB630" s="13">
        <f>(IF($K630="No",0,VLOOKUP(AB$3,LISTS!$M$2:$N$21,2,FALSE)*P630))*VLOOKUP($H630,LISTS!$G$2:$H$10,2,FALSE)</f>
        <v>0</v>
      </c>
      <c r="AC630" s="13">
        <f>(IF($K630="No",0,VLOOKUP(AC$3,LISTS!$M$2:$N$21,2,FALSE)*IF(Q630="YES",1,0)))*VLOOKUP($H630,LISTS!$G$2:$H$10,2,FALSE)</f>
        <v>0</v>
      </c>
      <c r="AD630" s="13">
        <f>(IF($K630="No",0,VLOOKUP(AD$3,LISTS!$M$2:$N$21,2,FALSE)*IF(R630="YES",1,0)))*VLOOKUP($H630,LISTS!$G$2:$H$10,2,FALSE)</f>
        <v>0</v>
      </c>
      <c r="AE630" s="13">
        <f>(IF($K630="No",0,VLOOKUP(AE$3,LISTS!$M$2:$N$21,2,FALSE)*IF(S630="YES",1,0)))*VLOOKUP($H630,LISTS!$G$2:$H$10,2,FALSE)</f>
        <v>0</v>
      </c>
      <c r="AF630" s="13">
        <f>(IF($K630="No",0,VLOOKUP(AF$3,LISTS!$M$2:$N$21,2,FALSE)*IF(T630="YES",1,0)))*VLOOKUP($H630,LISTS!$G$2:$H$10,2,FALSE)</f>
        <v>0</v>
      </c>
      <c r="AG630" s="13">
        <f>(IF($K630="No",0,VLOOKUP(AG$3,LISTS!$M$2:$N$21,2,FALSE)*IF(U630="YES",1,0)))*VLOOKUP($H630,LISTS!$G$2:$H$10,2,FALSE)</f>
        <v>0</v>
      </c>
      <c r="AH630" s="13">
        <f>(IF($K630="No",0,VLOOKUP(AH$3,LISTS!$M$2:$N$21,2,FALSE)*IF(V630="YES",1,0)))*VLOOKUP($H630,LISTS!$G$2:$H$10,2,FALSE)</f>
        <v>0</v>
      </c>
      <c r="AI630" s="29">
        <f t="shared" si="107"/>
        <v>0</v>
      </c>
    </row>
    <row r="631" spans="1:35" x14ac:dyDescent="0.25">
      <c r="A631" s="3">
        <f t="shared" si="105"/>
        <v>2023</v>
      </c>
      <c r="B631" s="11">
        <f t="shared" si="106"/>
        <v>22</v>
      </c>
      <c r="C631" s="11" t="str">
        <f>VLOOKUP($B631,'FIXTURES INPUT'!$A$4:$H$41,2,FALSE)</f>
        <v>WK22</v>
      </c>
      <c r="D631" s="13" t="str">
        <f>VLOOKUP($B631,'FIXTURES INPUT'!$A$4:$H$41,3,FALSE)</f>
        <v>Sun</v>
      </c>
      <c r="E631" s="14">
        <f>VLOOKUP($B631,'FIXTURES INPUT'!$A$4:$H$41,4,FALSE)</f>
        <v>45172</v>
      </c>
      <c r="F631" s="4" t="str">
        <f>VLOOKUP($B631,'FIXTURES INPUT'!$A$4:$H$41,6,FALSE)</f>
        <v>Nacton</v>
      </c>
      <c r="G631" s="13" t="str">
        <f>VLOOKUP($B631,'FIXTURES INPUT'!$A$4:$H$41,7,FALSE)</f>
        <v>Home</v>
      </c>
      <c r="H631" s="13" t="str">
        <f>VLOOKUP($B631,'FIXTURES INPUT'!$A$4:$H$41,8,FALSE)</f>
        <v>Standard</v>
      </c>
      <c r="I631" s="13">
        <f t="shared" si="111"/>
        <v>19</v>
      </c>
      <c r="J631" s="4" t="str">
        <f>VLOOKUP($I631,LISTS!$A$2:$B$39,2,FALSE)</f>
        <v>Jack Cousins</v>
      </c>
      <c r="K631" s="32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X631" s="13">
        <f>(IF($K631="No",0,VLOOKUP(X$3,LISTS!$M$2:$N$21,2,FALSE)*L631))*VLOOKUP($H631,LISTS!$G$2:$H$10,2,FALSE)</f>
        <v>0</v>
      </c>
      <c r="Y631" s="13">
        <f>(IF($K631="No",0,VLOOKUP(Y$3,LISTS!$M$2:$N$21,2,FALSE)*M631))*VLOOKUP($H631,LISTS!$G$2:$H$10,2,FALSE)</f>
        <v>0</v>
      </c>
      <c r="Z631" s="13">
        <f>(IF($K631="No",0,VLOOKUP(Z$3,LISTS!$M$2:$N$21,2,FALSE)*N631))*VLOOKUP($H631,LISTS!$G$2:$H$10,2,FALSE)</f>
        <v>0</v>
      </c>
      <c r="AA631" s="13">
        <f>(IF($K631="No",0,VLOOKUP(AA$3,LISTS!$M$2:$N$21,2,FALSE)*O631))*VLOOKUP($H631,LISTS!$G$2:$H$10,2,FALSE)</f>
        <v>0</v>
      </c>
      <c r="AB631" s="13">
        <f>(IF($K631="No",0,VLOOKUP(AB$3,LISTS!$M$2:$N$21,2,FALSE)*P631))*VLOOKUP($H631,LISTS!$G$2:$H$10,2,FALSE)</f>
        <v>0</v>
      </c>
      <c r="AC631" s="13">
        <f>(IF($K631="No",0,VLOOKUP(AC$3,LISTS!$M$2:$N$21,2,FALSE)*IF(Q631="YES",1,0)))*VLOOKUP($H631,LISTS!$G$2:$H$10,2,FALSE)</f>
        <v>0</v>
      </c>
      <c r="AD631" s="13">
        <f>(IF($K631="No",0,VLOOKUP(AD$3,LISTS!$M$2:$N$21,2,FALSE)*IF(R631="YES",1,0)))*VLOOKUP($H631,LISTS!$G$2:$H$10,2,FALSE)</f>
        <v>0</v>
      </c>
      <c r="AE631" s="13">
        <f>(IF($K631="No",0,VLOOKUP(AE$3,LISTS!$M$2:$N$21,2,FALSE)*IF(S631="YES",1,0)))*VLOOKUP($H631,LISTS!$G$2:$H$10,2,FALSE)</f>
        <v>0</v>
      </c>
      <c r="AF631" s="13">
        <f>(IF($K631="No",0,VLOOKUP(AF$3,LISTS!$M$2:$N$21,2,FALSE)*IF(T631="YES",1,0)))*VLOOKUP($H631,LISTS!$G$2:$H$10,2,FALSE)</f>
        <v>0</v>
      </c>
      <c r="AG631" s="13">
        <f>(IF($K631="No",0,VLOOKUP(AG$3,LISTS!$M$2:$N$21,2,FALSE)*IF(U631="YES",1,0)))*VLOOKUP($H631,LISTS!$G$2:$H$10,2,FALSE)</f>
        <v>0</v>
      </c>
      <c r="AH631" s="13">
        <f>(IF($K631="No",0,VLOOKUP(AH$3,LISTS!$M$2:$N$21,2,FALSE)*IF(V631="YES",1,0)))*VLOOKUP($H631,LISTS!$G$2:$H$10,2,FALSE)</f>
        <v>0</v>
      </c>
      <c r="AI631" s="29">
        <f t="shared" si="107"/>
        <v>0</v>
      </c>
    </row>
    <row r="632" spans="1:35" x14ac:dyDescent="0.25">
      <c r="A632" s="3">
        <f t="shared" si="105"/>
        <v>2023</v>
      </c>
      <c r="B632" s="11">
        <f t="shared" si="106"/>
        <v>22</v>
      </c>
      <c r="C632" s="11" t="str">
        <f>VLOOKUP($B632,'FIXTURES INPUT'!$A$4:$H$41,2,FALSE)</f>
        <v>WK22</v>
      </c>
      <c r="D632" s="13" t="str">
        <f>VLOOKUP($B632,'FIXTURES INPUT'!$A$4:$H$41,3,FALSE)</f>
        <v>Sun</v>
      </c>
      <c r="E632" s="14">
        <f>VLOOKUP($B632,'FIXTURES INPUT'!$A$4:$H$41,4,FALSE)</f>
        <v>45172</v>
      </c>
      <c r="F632" s="4" t="str">
        <f>VLOOKUP($B632,'FIXTURES INPUT'!$A$4:$H$41,6,FALSE)</f>
        <v>Nacton</v>
      </c>
      <c r="G632" s="13" t="str">
        <f>VLOOKUP($B632,'FIXTURES INPUT'!$A$4:$H$41,7,FALSE)</f>
        <v>Home</v>
      </c>
      <c r="H632" s="13" t="str">
        <f>VLOOKUP($B632,'FIXTURES INPUT'!$A$4:$H$41,8,FALSE)</f>
        <v>Standard</v>
      </c>
      <c r="I632" s="13">
        <f t="shared" si="111"/>
        <v>20</v>
      </c>
      <c r="J632" s="5" t="str">
        <f>VLOOKUP($I632,LISTS!$A$2:$B$39,2,FALSE)</f>
        <v>Stuart Pacey</v>
      </c>
      <c r="K632" s="32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X632" s="13">
        <f>(IF($K632="No",0,VLOOKUP(X$3,LISTS!$M$2:$N$21,2,FALSE)*L632))*VLOOKUP($H632,LISTS!$G$2:$H$10,2,FALSE)</f>
        <v>0</v>
      </c>
      <c r="Y632" s="13">
        <f>(IF($K632="No",0,VLOOKUP(Y$3,LISTS!$M$2:$N$21,2,FALSE)*M632))*VLOOKUP($H632,LISTS!$G$2:$H$10,2,FALSE)</f>
        <v>0</v>
      </c>
      <c r="Z632" s="13">
        <f>(IF($K632="No",0,VLOOKUP(Z$3,LISTS!$M$2:$N$21,2,FALSE)*N632))*VLOOKUP($H632,LISTS!$G$2:$H$10,2,FALSE)</f>
        <v>0</v>
      </c>
      <c r="AA632" s="13">
        <f>(IF($K632="No",0,VLOOKUP(AA$3,LISTS!$M$2:$N$21,2,FALSE)*O632))*VLOOKUP($H632,LISTS!$G$2:$H$10,2,FALSE)</f>
        <v>0</v>
      </c>
      <c r="AB632" s="13">
        <f>(IF($K632="No",0,VLOOKUP(AB$3,LISTS!$M$2:$N$21,2,FALSE)*P632))*VLOOKUP($H632,LISTS!$G$2:$H$10,2,FALSE)</f>
        <v>0</v>
      </c>
      <c r="AC632" s="13">
        <f>(IF($K632="No",0,VLOOKUP(AC$3,LISTS!$M$2:$N$21,2,FALSE)*IF(Q632="YES",1,0)))*VLOOKUP($H632,LISTS!$G$2:$H$10,2,FALSE)</f>
        <v>0</v>
      </c>
      <c r="AD632" s="13">
        <f>(IF($K632="No",0,VLOOKUP(AD$3,LISTS!$M$2:$N$21,2,FALSE)*IF(R632="YES",1,0)))*VLOOKUP($H632,LISTS!$G$2:$H$10,2,FALSE)</f>
        <v>0</v>
      </c>
      <c r="AE632" s="13">
        <f>(IF($K632="No",0,VLOOKUP(AE$3,LISTS!$M$2:$N$21,2,FALSE)*IF(S632="YES",1,0)))*VLOOKUP($H632,LISTS!$G$2:$H$10,2,FALSE)</f>
        <v>0</v>
      </c>
      <c r="AF632" s="13">
        <f>(IF($K632="No",0,VLOOKUP(AF$3,LISTS!$M$2:$N$21,2,FALSE)*IF(T632="YES",1,0)))*VLOOKUP($H632,LISTS!$G$2:$H$10,2,FALSE)</f>
        <v>0</v>
      </c>
      <c r="AG632" s="13">
        <f>(IF($K632="No",0,VLOOKUP(AG$3,LISTS!$M$2:$N$21,2,FALSE)*IF(U632="YES",1,0)))*VLOOKUP($H632,LISTS!$G$2:$H$10,2,FALSE)</f>
        <v>0</v>
      </c>
      <c r="AH632" s="13">
        <f>(IF($K632="No",0,VLOOKUP(AH$3,LISTS!$M$2:$N$21,2,FALSE)*IF(V632="YES",1,0)))*VLOOKUP($H632,LISTS!$G$2:$H$10,2,FALSE)</f>
        <v>0</v>
      </c>
      <c r="AI632" s="29">
        <f t="shared" si="107"/>
        <v>0</v>
      </c>
    </row>
    <row r="633" spans="1:35" x14ac:dyDescent="0.25">
      <c r="A633" s="3">
        <f t="shared" si="105"/>
        <v>2023</v>
      </c>
      <c r="B633" s="11">
        <f t="shared" si="106"/>
        <v>22</v>
      </c>
      <c r="C633" s="11" t="str">
        <f>VLOOKUP($B633,'FIXTURES INPUT'!$A$4:$H$41,2,FALSE)</f>
        <v>WK22</v>
      </c>
      <c r="D633" s="13" t="str">
        <f>VLOOKUP($B633,'FIXTURES INPUT'!$A$4:$H$41,3,FALSE)</f>
        <v>Sun</v>
      </c>
      <c r="E633" s="14">
        <f>VLOOKUP($B633,'FIXTURES INPUT'!$A$4:$H$41,4,FALSE)</f>
        <v>45172</v>
      </c>
      <c r="F633" s="4" t="str">
        <f>VLOOKUP($B633,'FIXTURES INPUT'!$A$4:$H$41,6,FALSE)</f>
        <v>Nacton</v>
      </c>
      <c r="G633" s="13" t="str">
        <f>VLOOKUP($B633,'FIXTURES INPUT'!$A$4:$H$41,7,FALSE)</f>
        <v>Home</v>
      </c>
      <c r="H633" s="13" t="str">
        <f>VLOOKUP($B633,'FIXTURES INPUT'!$A$4:$H$41,8,FALSE)</f>
        <v>Standard</v>
      </c>
      <c r="I633" s="13">
        <f t="shared" si="111"/>
        <v>21</v>
      </c>
      <c r="J633" s="4" t="str">
        <f>VLOOKUP($I633,LISTS!$A$2:$B$39,2,FALSE)</f>
        <v>Additional 3</v>
      </c>
      <c r="K633" s="32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X633" s="13">
        <f>(IF($K633="No",0,VLOOKUP(X$3,LISTS!$M$2:$N$21,2,FALSE)*L633))*VLOOKUP($H633,LISTS!$G$2:$H$10,2,FALSE)</f>
        <v>0</v>
      </c>
      <c r="Y633" s="13">
        <f>(IF($K633="No",0,VLOOKUP(Y$3,LISTS!$M$2:$N$21,2,FALSE)*M633))*VLOOKUP($H633,LISTS!$G$2:$H$10,2,FALSE)</f>
        <v>0</v>
      </c>
      <c r="Z633" s="13">
        <f>(IF($K633="No",0,VLOOKUP(Z$3,LISTS!$M$2:$N$21,2,FALSE)*N633))*VLOOKUP($H633,LISTS!$G$2:$H$10,2,FALSE)</f>
        <v>0</v>
      </c>
      <c r="AA633" s="13">
        <f>(IF($K633="No",0,VLOOKUP(AA$3,LISTS!$M$2:$N$21,2,FALSE)*O633))*VLOOKUP($H633,LISTS!$G$2:$H$10,2,FALSE)</f>
        <v>0</v>
      </c>
      <c r="AB633" s="13">
        <f>(IF($K633="No",0,VLOOKUP(AB$3,LISTS!$M$2:$N$21,2,FALSE)*P633))*VLOOKUP($H633,LISTS!$G$2:$H$10,2,FALSE)</f>
        <v>0</v>
      </c>
      <c r="AC633" s="13">
        <f>(IF($K633="No",0,VLOOKUP(AC$3,LISTS!$M$2:$N$21,2,FALSE)*IF(Q633="YES",1,0)))*VLOOKUP($H633,LISTS!$G$2:$H$10,2,FALSE)</f>
        <v>0</v>
      </c>
      <c r="AD633" s="13">
        <f>(IF($K633="No",0,VLOOKUP(AD$3,LISTS!$M$2:$N$21,2,FALSE)*IF(R633="YES",1,0)))*VLOOKUP($H633,LISTS!$G$2:$H$10,2,FALSE)</f>
        <v>0</v>
      </c>
      <c r="AE633" s="13">
        <f>(IF($K633="No",0,VLOOKUP(AE$3,LISTS!$M$2:$N$21,2,FALSE)*IF(S633="YES",1,0)))*VLOOKUP($H633,LISTS!$G$2:$H$10,2,FALSE)</f>
        <v>0</v>
      </c>
      <c r="AF633" s="13">
        <f>(IF($K633="No",0,VLOOKUP(AF$3,LISTS!$M$2:$N$21,2,FALSE)*IF(T633="YES",1,0)))*VLOOKUP($H633,LISTS!$G$2:$H$10,2,FALSE)</f>
        <v>0</v>
      </c>
      <c r="AG633" s="13">
        <f>(IF($K633="No",0,VLOOKUP(AG$3,LISTS!$M$2:$N$21,2,FALSE)*IF(U633="YES",1,0)))*VLOOKUP($H633,LISTS!$G$2:$H$10,2,FALSE)</f>
        <v>0</v>
      </c>
      <c r="AH633" s="13">
        <f>(IF($K633="No",0,VLOOKUP(AH$3,LISTS!$M$2:$N$21,2,FALSE)*IF(V633="YES",1,0)))*VLOOKUP($H633,LISTS!$G$2:$H$10,2,FALSE)</f>
        <v>0</v>
      </c>
      <c r="AI633" s="29">
        <f t="shared" si="107"/>
        <v>0</v>
      </c>
    </row>
    <row r="634" spans="1:35" x14ac:dyDescent="0.25">
      <c r="A634" s="3">
        <f t="shared" si="105"/>
        <v>2023</v>
      </c>
      <c r="B634" s="11">
        <f t="shared" si="106"/>
        <v>22</v>
      </c>
      <c r="C634" s="11" t="str">
        <f>VLOOKUP($B634,'FIXTURES INPUT'!$A$4:$H$41,2,FALSE)</f>
        <v>WK22</v>
      </c>
      <c r="D634" s="13" t="str">
        <f>VLOOKUP($B634,'FIXTURES INPUT'!$A$4:$H$41,3,FALSE)</f>
        <v>Sun</v>
      </c>
      <c r="E634" s="14">
        <f>VLOOKUP($B634,'FIXTURES INPUT'!$A$4:$H$41,4,FALSE)</f>
        <v>45172</v>
      </c>
      <c r="F634" s="4" t="str">
        <f>VLOOKUP($B634,'FIXTURES INPUT'!$A$4:$H$41,6,FALSE)</f>
        <v>Nacton</v>
      </c>
      <c r="G634" s="13" t="str">
        <f>VLOOKUP($B634,'FIXTURES INPUT'!$A$4:$H$41,7,FALSE)</f>
        <v>Home</v>
      </c>
      <c r="H634" s="13" t="str">
        <f>VLOOKUP($B634,'FIXTURES INPUT'!$A$4:$H$41,8,FALSE)</f>
        <v>Standard</v>
      </c>
      <c r="I634" s="13">
        <f t="shared" si="111"/>
        <v>22</v>
      </c>
      <c r="J634" s="4" t="str">
        <f>VLOOKUP($I634,LISTS!$A$2:$B$39,2,FALSE)</f>
        <v>Additional 4</v>
      </c>
      <c r="K634" s="32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X634" s="13">
        <f>(IF($K634="No",0,VLOOKUP(X$3,LISTS!$M$2:$N$21,2,FALSE)*L634))*VLOOKUP($H634,LISTS!$G$2:$H$10,2,FALSE)</f>
        <v>0</v>
      </c>
      <c r="Y634" s="13">
        <f>(IF($K634="No",0,VLOOKUP(Y$3,LISTS!$M$2:$N$21,2,FALSE)*M634))*VLOOKUP($H634,LISTS!$G$2:$H$10,2,FALSE)</f>
        <v>0</v>
      </c>
      <c r="Z634" s="13">
        <f>(IF($K634="No",0,VLOOKUP(Z$3,LISTS!$M$2:$N$21,2,FALSE)*N634))*VLOOKUP($H634,LISTS!$G$2:$H$10,2,FALSE)</f>
        <v>0</v>
      </c>
      <c r="AA634" s="13">
        <f>(IF($K634="No",0,VLOOKUP(AA$3,LISTS!$M$2:$N$21,2,FALSE)*O634))*VLOOKUP($H634,LISTS!$G$2:$H$10,2,FALSE)</f>
        <v>0</v>
      </c>
      <c r="AB634" s="13">
        <f>(IF($K634="No",0,VLOOKUP(AB$3,LISTS!$M$2:$N$21,2,FALSE)*P634))*VLOOKUP($H634,LISTS!$G$2:$H$10,2,FALSE)</f>
        <v>0</v>
      </c>
      <c r="AC634" s="13">
        <f>(IF($K634="No",0,VLOOKUP(AC$3,LISTS!$M$2:$N$21,2,FALSE)*IF(Q634="YES",1,0)))*VLOOKUP($H634,LISTS!$G$2:$H$10,2,FALSE)</f>
        <v>0</v>
      </c>
      <c r="AD634" s="13">
        <f>(IF($K634="No",0,VLOOKUP(AD$3,LISTS!$M$2:$N$21,2,FALSE)*IF(R634="YES",1,0)))*VLOOKUP($H634,LISTS!$G$2:$H$10,2,FALSE)</f>
        <v>0</v>
      </c>
      <c r="AE634" s="13">
        <f>(IF($K634="No",0,VLOOKUP(AE$3,LISTS!$M$2:$N$21,2,FALSE)*IF(S634="YES",1,0)))*VLOOKUP($H634,LISTS!$G$2:$H$10,2,FALSE)</f>
        <v>0</v>
      </c>
      <c r="AF634" s="13">
        <f>(IF($K634="No",0,VLOOKUP(AF$3,LISTS!$M$2:$N$21,2,FALSE)*IF(T634="YES",1,0)))*VLOOKUP($H634,LISTS!$G$2:$H$10,2,FALSE)</f>
        <v>0</v>
      </c>
      <c r="AG634" s="13">
        <f>(IF($K634="No",0,VLOOKUP(AG$3,LISTS!$M$2:$N$21,2,FALSE)*IF(U634="YES",1,0)))*VLOOKUP($H634,LISTS!$G$2:$H$10,2,FALSE)</f>
        <v>0</v>
      </c>
      <c r="AH634" s="13">
        <f>(IF($K634="No",0,VLOOKUP(AH$3,LISTS!$M$2:$N$21,2,FALSE)*IF(V634="YES",1,0)))*VLOOKUP($H634,LISTS!$G$2:$H$10,2,FALSE)</f>
        <v>0</v>
      </c>
      <c r="AI634" s="29">
        <f t="shared" si="107"/>
        <v>0</v>
      </c>
    </row>
    <row r="635" spans="1:35" x14ac:dyDescent="0.25">
      <c r="A635" s="3">
        <f t="shared" si="105"/>
        <v>2023</v>
      </c>
      <c r="B635" s="11">
        <f t="shared" si="106"/>
        <v>22</v>
      </c>
      <c r="C635" s="11" t="str">
        <f>VLOOKUP($B635,'FIXTURES INPUT'!$A$4:$H$41,2,FALSE)</f>
        <v>WK22</v>
      </c>
      <c r="D635" s="13" t="str">
        <f>VLOOKUP($B635,'FIXTURES INPUT'!$A$4:$H$41,3,FALSE)</f>
        <v>Sun</v>
      </c>
      <c r="E635" s="14">
        <f>VLOOKUP($B635,'FIXTURES INPUT'!$A$4:$H$41,4,FALSE)</f>
        <v>45172</v>
      </c>
      <c r="F635" s="4" t="str">
        <f>VLOOKUP($B635,'FIXTURES INPUT'!$A$4:$H$41,6,FALSE)</f>
        <v>Nacton</v>
      </c>
      <c r="G635" s="13" t="str">
        <f>VLOOKUP($B635,'FIXTURES INPUT'!$A$4:$H$41,7,FALSE)</f>
        <v>Home</v>
      </c>
      <c r="H635" s="13" t="str">
        <f>VLOOKUP($B635,'FIXTURES INPUT'!$A$4:$H$41,8,FALSE)</f>
        <v>Standard</v>
      </c>
      <c r="I635" s="13">
        <f t="shared" si="111"/>
        <v>23</v>
      </c>
      <c r="J635" s="4" t="str">
        <f>VLOOKUP($I635,LISTS!$A$2:$B$39,2,FALSE)</f>
        <v>Additional 5</v>
      </c>
      <c r="K635" s="32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X635" s="13">
        <f>(IF($K635="No",0,VLOOKUP(X$3,LISTS!$M$2:$N$21,2,FALSE)*L635))*VLOOKUP($H635,LISTS!$G$2:$H$10,2,FALSE)</f>
        <v>0</v>
      </c>
      <c r="Y635" s="13">
        <f>(IF($K635="No",0,VLOOKUP(Y$3,LISTS!$M$2:$N$21,2,FALSE)*M635))*VLOOKUP($H635,LISTS!$G$2:$H$10,2,FALSE)</f>
        <v>0</v>
      </c>
      <c r="Z635" s="13">
        <f>(IF($K635="No",0,VLOOKUP(Z$3,LISTS!$M$2:$N$21,2,FALSE)*N635))*VLOOKUP($H635,LISTS!$G$2:$H$10,2,FALSE)</f>
        <v>0</v>
      </c>
      <c r="AA635" s="13">
        <f>(IF($K635="No",0,VLOOKUP(AA$3,LISTS!$M$2:$N$21,2,FALSE)*O635))*VLOOKUP($H635,LISTS!$G$2:$H$10,2,FALSE)</f>
        <v>0</v>
      </c>
      <c r="AB635" s="13">
        <f>(IF($K635="No",0,VLOOKUP(AB$3,LISTS!$M$2:$N$21,2,FALSE)*P635))*VLOOKUP($H635,LISTS!$G$2:$H$10,2,FALSE)</f>
        <v>0</v>
      </c>
      <c r="AC635" s="13">
        <f>(IF($K635="No",0,VLOOKUP(AC$3,LISTS!$M$2:$N$21,2,FALSE)*IF(Q635="YES",1,0)))*VLOOKUP($H635,LISTS!$G$2:$H$10,2,FALSE)</f>
        <v>0</v>
      </c>
      <c r="AD635" s="13">
        <f>(IF($K635="No",0,VLOOKUP(AD$3,LISTS!$M$2:$N$21,2,FALSE)*IF(R635="YES",1,0)))*VLOOKUP($H635,LISTS!$G$2:$H$10,2,FALSE)</f>
        <v>0</v>
      </c>
      <c r="AE635" s="13">
        <f>(IF($K635="No",0,VLOOKUP(AE$3,LISTS!$M$2:$N$21,2,FALSE)*IF(S635="YES",1,0)))*VLOOKUP($H635,LISTS!$G$2:$H$10,2,FALSE)</f>
        <v>0</v>
      </c>
      <c r="AF635" s="13">
        <f>(IF($K635="No",0,VLOOKUP(AF$3,LISTS!$M$2:$N$21,2,FALSE)*IF(T635="YES",1,0)))*VLOOKUP($H635,LISTS!$G$2:$H$10,2,FALSE)</f>
        <v>0</v>
      </c>
      <c r="AG635" s="13">
        <f>(IF($K635="No",0,VLOOKUP(AG$3,LISTS!$M$2:$N$21,2,FALSE)*IF(U635="YES",1,0)))*VLOOKUP($H635,LISTS!$G$2:$H$10,2,FALSE)</f>
        <v>0</v>
      </c>
      <c r="AH635" s="13">
        <f>(IF($K635="No",0,VLOOKUP(AH$3,LISTS!$M$2:$N$21,2,FALSE)*IF(V635="YES",1,0)))*VLOOKUP($H635,LISTS!$G$2:$H$10,2,FALSE)</f>
        <v>0</v>
      </c>
      <c r="AI635" s="29">
        <f t="shared" si="107"/>
        <v>0</v>
      </c>
    </row>
    <row r="636" spans="1:35" x14ac:dyDescent="0.25">
      <c r="A636" s="3">
        <f t="shared" si="105"/>
        <v>2023</v>
      </c>
      <c r="B636" s="11">
        <f t="shared" si="106"/>
        <v>22</v>
      </c>
      <c r="C636" s="11" t="str">
        <f>VLOOKUP($B636,'FIXTURES INPUT'!$A$4:$H$41,2,FALSE)</f>
        <v>WK22</v>
      </c>
      <c r="D636" s="13" t="str">
        <f>VLOOKUP($B636,'FIXTURES INPUT'!$A$4:$H$41,3,FALSE)</f>
        <v>Sun</v>
      </c>
      <c r="E636" s="14">
        <f>VLOOKUP($B636,'FIXTURES INPUT'!$A$4:$H$41,4,FALSE)</f>
        <v>45172</v>
      </c>
      <c r="F636" s="4" t="str">
        <f>VLOOKUP($B636,'FIXTURES INPUT'!$A$4:$H$41,6,FALSE)</f>
        <v>Nacton</v>
      </c>
      <c r="G636" s="13" t="str">
        <f>VLOOKUP($B636,'FIXTURES INPUT'!$A$4:$H$41,7,FALSE)</f>
        <v>Home</v>
      </c>
      <c r="H636" s="13" t="str">
        <f>VLOOKUP($B636,'FIXTURES INPUT'!$A$4:$H$41,8,FALSE)</f>
        <v>Standard</v>
      </c>
      <c r="I636" s="13">
        <f t="shared" si="111"/>
        <v>24</v>
      </c>
      <c r="J636" s="4" t="str">
        <f>VLOOKUP($I636,LISTS!$A$2:$B$39,2,FALSE)</f>
        <v>Additional 6</v>
      </c>
      <c r="K636" s="32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X636" s="13">
        <f>(IF($K636="No",0,VLOOKUP(X$3,LISTS!$M$2:$N$21,2,FALSE)*L636))*VLOOKUP($H636,LISTS!$G$2:$H$10,2,FALSE)</f>
        <v>0</v>
      </c>
      <c r="Y636" s="13">
        <f>(IF($K636="No",0,VLOOKUP(Y$3,LISTS!$M$2:$N$21,2,FALSE)*M636))*VLOOKUP($H636,LISTS!$G$2:$H$10,2,FALSE)</f>
        <v>0</v>
      </c>
      <c r="Z636" s="13">
        <f>(IF($K636="No",0,VLOOKUP(Z$3,LISTS!$M$2:$N$21,2,FALSE)*N636))*VLOOKUP($H636,LISTS!$G$2:$H$10,2,FALSE)</f>
        <v>0</v>
      </c>
      <c r="AA636" s="13">
        <f>(IF($K636="No",0,VLOOKUP(AA$3,LISTS!$M$2:$N$21,2,FALSE)*O636))*VLOOKUP($H636,LISTS!$G$2:$H$10,2,FALSE)</f>
        <v>0</v>
      </c>
      <c r="AB636" s="13">
        <f>(IF($K636="No",0,VLOOKUP(AB$3,LISTS!$M$2:$N$21,2,FALSE)*P636))*VLOOKUP($H636,LISTS!$G$2:$H$10,2,FALSE)</f>
        <v>0</v>
      </c>
      <c r="AC636" s="13">
        <f>(IF($K636="No",0,VLOOKUP(AC$3,LISTS!$M$2:$N$21,2,FALSE)*IF(Q636="YES",1,0)))*VLOOKUP($H636,LISTS!$G$2:$H$10,2,FALSE)</f>
        <v>0</v>
      </c>
      <c r="AD636" s="13">
        <f>(IF($K636="No",0,VLOOKUP(AD$3,LISTS!$M$2:$N$21,2,FALSE)*IF(R636="YES",1,0)))*VLOOKUP($H636,LISTS!$G$2:$H$10,2,FALSE)</f>
        <v>0</v>
      </c>
      <c r="AE636" s="13">
        <f>(IF($K636="No",0,VLOOKUP(AE$3,LISTS!$M$2:$N$21,2,FALSE)*IF(S636="YES",1,0)))*VLOOKUP($H636,LISTS!$G$2:$H$10,2,FALSE)</f>
        <v>0</v>
      </c>
      <c r="AF636" s="13">
        <f>(IF($K636="No",0,VLOOKUP(AF$3,LISTS!$M$2:$N$21,2,FALSE)*IF(T636="YES",1,0)))*VLOOKUP($H636,LISTS!$G$2:$H$10,2,FALSE)</f>
        <v>0</v>
      </c>
      <c r="AG636" s="13">
        <f>(IF($K636="No",0,VLOOKUP(AG$3,LISTS!$M$2:$N$21,2,FALSE)*IF(U636="YES",1,0)))*VLOOKUP($H636,LISTS!$G$2:$H$10,2,FALSE)</f>
        <v>0</v>
      </c>
      <c r="AH636" s="13">
        <f>(IF($K636="No",0,VLOOKUP(AH$3,LISTS!$M$2:$N$21,2,FALSE)*IF(V636="YES",1,0)))*VLOOKUP($H636,LISTS!$G$2:$H$10,2,FALSE)</f>
        <v>0</v>
      </c>
      <c r="AI636" s="29">
        <f t="shared" si="107"/>
        <v>0</v>
      </c>
    </row>
    <row r="637" spans="1:35" x14ac:dyDescent="0.25">
      <c r="A637" s="3">
        <f t="shared" si="105"/>
        <v>2023</v>
      </c>
      <c r="B637" s="11">
        <f t="shared" si="106"/>
        <v>22</v>
      </c>
      <c r="C637" s="11" t="str">
        <f>VLOOKUP($B637,'FIXTURES INPUT'!$A$4:$H$41,2,FALSE)</f>
        <v>WK22</v>
      </c>
      <c r="D637" s="13" t="str">
        <f>VLOOKUP($B637,'FIXTURES INPUT'!$A$4:$H$41,3,FALSE)</f>
        <v>Sun</v>
      </c>
      <c r="E637" s="14">
        <f>VLOOKUP($B637,'FIXTURES INPUT'!$A$4:$H$41,4,FALSE)</f>
        <v>45172</v>
      </c>
      <c r="F637" s="4" t="str">
        <f>VLOOKUP($B637,'FIXTURES INPUT'!$A$4:$H$41,6,FALSE)</f>
        <v>Nacton</v>
      </c>
      <c r="G637" s="13" t="str">
        <f>VLOOKUP($B637,'FIXTURES INPUT'!$A$4:$H$41,7,FALSE)</f>
        <v>Home</v>
      </c>
      <c r="H637" s="13" t="str">
        <f>VLOOKUP($B637,'FIXTURES INPUT'!$A$4:$H$41,8,FALSE)</f>
        <v>Standard</v>
      </c>
      <c r="I637" s="13">
        <f t="shared" si="111"/>
        <v>25</v>
      </c>
      <c r="J637" s="4" t="str">
        <f>VLOOKUP($I637,LISTS!$A$2:$B$39,2,FALSE)</f>
        <v>Additional 7</v>
      </c>
      <c r="K637" s="32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X637" s="13">
        <f>(IF($K637="No",0,VLOOKUP(X$3,LISTS!$M$2:$N$21,2,FALSE)*L637))*VLOOKUP($H637,LISTS!$G$2:$H$10,2,FALSE)</f>
        <v>0</v>
      </c>
      <c r="Y637" s="13">
        <f>(IF($K637="No",0,VLOOKUP(Y$3,LISTS!$M$2:$N$21,2,FALSE)*M637))*VLOOKUP($H637,LISTS!$G$2:$H$10,2,FALSE)</f>
        <v>0</v>
      </c>
      <c r="Z637" s="13">
        <f>(IF($K637="No",0,VLOOKUP(Z$3,LISTS!$M$2:$N$21,2,FALSE)*N637))*VLOOKUP($H637,LISTS!$G$2:$H$10,2,FALSE)</f>
        <v>0</v>
      </c>
      <c r="AA637" s="13">
        <f>(IF($K637="No",0,VLOOKUP(AA$3,LISTS!$M$2:$N$21,2,FALSE)*O637))*VLOOKUP($H637,LISTS!$G$2:$H$10,2,FALSE)</f>
        <v>0</v>
      </c>
      <c r="AB637" s="13">
        <f>(IF($K637="No",0,VLOOKUP(AB$3,LISTS!$M$2:$N$21,2,FALSE)*P637))*VLOOKUP($H637,LISTS!$G$2:$H$10,2,FALSE)</f>
        <v>0</v>
      </c>
      <c r="AC637" s="13">
        <f>(IF($K637="No",0,VLOOKUP(AC$3,LISTS!$M$2:$N$21,2,FALSE)*IF(Q637="YES",1,0)))*VLOOKUP($H637,LISTS!$G$2:$H$10,2,FALSE)</f>
        <v>0</v>
      </c>
      <c r="AD637" s="13">
        <f>(IF($K637="No",0,VLOOKUP(AD$3,LISTS!$M$2:$N$21,2,FALSE)*IF(R637="YES",1,0)))*VLOOKUP($H637,LISTS!$G$2:$H$10,2,FALSE)</f>
        <v>0</v>
      </c>
      <c r="AE637" s="13">
        <f>(IF($K637="No",0,VLOOKUP(AE$3,LISTS!$M$2:$N$21,2,FALSE)*IF(S637="YES",1,0)))*VLOOKUP($H637,LISTS!$G$2:$H$10,2,FALSE)</f>
        <v>0</v>
      </c>
      <c r="AF637" s="13">
        <f>(IF($K637="No",0,VLOOKUP(AF$3,LISTS!$M$2:$N$21,2,FALSE)*IF(T637="YES",1,0)))*VLOOKUP($H637,LISTS!$G$2:$H$10,2,FALSE)</f>
        <v>0</v>
      </c>
      <c r="AG637" s="13">
        <f>(IF($K637="No",0,VLOOKUP(AG$3,LISTS!$M$2:$N$21,2,FALSE)*IF(U637="YES",1,0)))*VLOOKUP($H637,LISTS!$G$2:$H$10,2,FALSE)</f>
        <v>0</v>
      </c>
      <c r="AH637" s="13">
        <f>(IF($K637="No",0,VLOOKUP(AH$3,LISTS!$M$2:$N$21,2,FALSE)*IF(V637="YES",1,0)))*VLOOKUP($H637,LISTS!$G$2:$H$10,2,FALSE)</f>
        <v>0</v>
      </c>
      <c r="AI637" s="29">
        <f t="shared" si="107"/>
        <v>0</v>
      </c>
    </row>
    <row r="638" spans="1:35" x14ac:dyDescent="0.25">
      <c r="A638" s="3">
        <f t="shared" ref="A638:A699" si="116">$A$4</f>
        <v>2023</v>
      </c>
      <c r="B638" s="11">
        <f t="shared" ref="B638:B699" si="117">B637</f>
        <v>22</v>
      </c>
      <c r="C638" s="11" t="str">
        <f>VLOOKUP($B638,'FIXTURES INPUT'!$A$4:$H$41,2,FALSE)</f>
        <v>WK22</v>
      </c>
      <c r="D638" s="13" t="str">
        <f>VLOOKUP($B638,'FIXTURES INPUT'!$A$4:$H$41,3,FALSE)</f>
        <v>Sun</v>
      </c>
      <c r="E638" s="14">
        <f>VLOOKUP($B638,'FIXTURES INPUT'!$A$4:$H$41,4,FALSE)</f>
        <v>45172</v>
      </c>
      <c r="F638" s="4" t="str">
        <f>VLOOKUP($B638,'FIXTURES INPUT'!$A$4:$H$41,6,FALSE)</f>
        <v>Nacton</v>
      </c>
      <c r="G638" s="13" t="str">
        <f>VLOOKUP($B638,'FIXTURES INPUT'!$A$4:$H$41,7,FALSE)</f>
        <v>Home</v>
      </c>
      <c r="H638" s="13" t="str">
        <f>VLOOKUP($B638,'FIXTURES INPUT'!$A$4:$H$41,8,FALSE)</f>
        <v>Standard</v>
      </c>
      <c r="I638" s="13">
        <f t="shared" si="111"/>
        <v>26</v>
      </c>
      <c r="J638" s="4" t="str">
        <f>VLOOKUP($I638,LISTS!$A$2:$B$39,2,FALSE)</f>
        <v>Additional 8</v>
      </c>
      <c r="K638" s="32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X638" s="13">
        <f>(IF($K638="No",0,VLOOKUP(X$3,LISTS!$M$2:$N$21,2,FALSE)*L638))*VLOOKUP($H638,LISTS!$G$2:$H$10,2,FALSE)</f>
        <v>0</v>
      </c>
      <c r="Y638" s="13">
        <f>(IF($K638="No",0,VLOOKUP(Y$3,LISTS!$M$2:$N$21,2,FALSE)*M638))*VLOOKUP($H638,LISTS!$G$2:$H$10,2,FALSE)</f>
        <v>0</v>
      </c>
      <c r="Z638" s="13">
        <f>(IF($K638="No",0,VLOOKUP(Z$3,LISTS!$M$2:$N$21,2,FALSE)*N638))*VLOOKUP($H638,LISTS!$G$2:$H$10,2,FALSE)</f>
        <v>0</v>
      </c>
      <c r="AA638" s="13">
        <f>(IF($K638="No",0,VLOOKUP(AA$3,LISTS!$M$2:$N$21,2,FALSE)*O638))*VLOOKUP($H638,LISTS!$G$2:$H$10,2,FALSE)</f>
        <v>0</v>
      </c>
      <c r="AB638" s="13">
        <f>(IF($K638="No",0,VLOOKUP(AB$3,LISTS!$M$2:$N$21,2,FALSE)*P638))*VLOOKUP($H638,LISTS!$G$2:$H$10,2,FALSE)</f>
        <v>0</v>
      </c>
      <c r="AC638" s="13">
        <f>(IF($K638="No",0,VLOOKUP(AC$3,LISTS!$M$2:$N$21,2,FALSE)*IF(Q638="YES",1,0)))*VLOOKUP($H638,LISTS!$G$2:$H$10,2,FALSE)</f>
        <v>0</v>
      </c>
      <c r="AD638" s="13">
        <f>(IF($K638="No",0,VLOOKUP(AD$3,LISTS!$M$2:$N$21,2,FALSE)*IF(R638="YES",1,0)))*VLOOKUP($H638,LISTS!$G$2:$H$10,2,FALSE)</f>
        <v>0</v>
      </c>
      <c r="AE638" s="13">
        <f>(IF($K638="No",0,VLOOKUP(AE$3,LISTS!$M$2:$N$21,2,FALSE)*IF(S638="YES",1,0)))*VLOOKUP($H638,LISTS!$G$2:$H$10,2,FALSE)</f>
        <v>0</v>
      </c>
      <c r="AF638" s="13">
        <f>(IF($K638="No",0,VLOOKUP(AF$3,LISTS!$M$2:$N$21,2,FALSE)*IF(T638="YES",1,0)))*VLOOKUP($H638,LISTS!$G$2:$H$10,2,FALSE)</f>
        <v>0</v>
      </c>
      <c r="AG638" s="13">
        <f>(IF($K638="No",0,VLOOKUP(AG$3,LISTS!$M$2:$N$21,2,FALSE)*IF(U638="YES",1,0)))*VLOOKUP($H638,LISTS!$G$2:$H$10,2,FALSE)</f>
        <v>0</v>
      </c>
      <c r="AH638" s="13">
        <f>(IF($K638="No",0,VLOOKUP(AH$3,LISTS!$M$2:$N$21,2,FALSE)*IF(V638="YES",1,0)))*VLOOKUP($H638,LISTS!$G$2:$H$10,2,FALSE)</f>
        <v>0</v>
      </c>
      <c r="AI638" s="29">
        <f t="shared" si="107"/>
        <v>0</v>
      </c>
    </row>
    <row r="639" spans="1:35" x14ac:dyDescent="0.25">
      <c r="A639" s="3">
        <f t="shared" si="116"/>
        <v>2023</v>
      </c>
      <c r="B639" s="11">
        <f t="shared" si="117"/>
        <v>22</v>
      </c>
      <c r="C639" s="11" t="str">
        <f>VLOOKUP($B639,'FIXTURES INPUT'!$A$4:$H$41,2,FALSE)</f>
        <v>WK22</v>
      </c>
      <c r="D639" s="13" t="str">
        <f>VLOOKUP($B639,'FIXTURES INPUT'!$A$4:$H$41,3,FALSE)</f>
        <v>Sun</v>
      </c>
      <c r="E639" s="14">
        <f>VLOOKUP($B639,'FIXTURES INPUT'!$A$4:$H$41,4,FALSE)</f>
        <v>45172</v>
      </c>
      <c r="F639" s="4" t="str">
        <f>VLOOKUP($B639,'FIXTURES INPUT'!$A$4:$H$41,6,FALSE)</f>
        <v>Nacton</v>
      </c>
      <c r="G639" s="13" t="str">
        <f>VLOOKUP($B639,'FIXTURES INPUT'!$A$4:$H$41,7,FALSE)</f>
        <v>Home</v>
      </c>
      <c r="H639" s="13" t="str">
        <f>VLOOKUP($B639,'FIXTURES INPUT'!$A$4:$H$41,8,FALSE)</f>
        <v>Standard</v>
      </c>
      <c r="I639" s="13">
        <f t="shared" si="111"/>
        <v>27</v>
      </c>
      <c r="J639" s="4" t="str">
        <f>VLOOKUP($I639,LISTS!$A$2:$B$39,2,FALSE)</f>
        <v>Additional 9</v>
      </c>
      <c r="K639" s="32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X639" s="13">
        <f>(IF($K639="No",0,VLOOKUP(X$3,LISTS!$M$2:$N$21,2,FALSE)*L639))*VLOOKUP($H639,LISTS!$G$2:$H$10,2,FALSE)</f>
        <v>0</v>
      </c>
      <c r="Y639" s="13">
        <f>(IF($K639="No",0,VLOOKUP(Y$3,LISTS!$M$2:$N$21,2,FALSE)*M639))*VLOOKUP($H639,LISTS!$G$2:$H$10,2,FALSE)</f>
        <v>0</v>
      </c>
      <c r="Z639" s="13">
        <f>(IF($K639="No",0,VLOOKUP(Z$3,LISTS!$M$2:$N$21,2,FALSE)*N639))*VLOOKUP($H639,LISTS!$G$2:$H$10,2,FALSE)</f>
        <v>0</v>
      </c>
      <c r="AA639" s="13">
        <f>(IF($K639="No",0,VLOOKUP(AA$3,LISTS!$M$2:$N$21,2,FALSE)*O639))*VLOOKUP($H639,LISTS!$G$2:$H$10,2,FALSE)</f>
        <v>0</v>
      </c>
      <c r="AB639" s="13">
        <f>(IF($K639="No",0,VLOOKUP(AB$3,LISTS!$M$2:$N$21,2,FALSE)*P639))*VLOOKUP($H639,LISTS!$G$2:$H$10,2,FALSE)</f>
        <v>0</v>
      </c>
      <c r="AC639" s="13">
        <f>(IF($K639="No",0,VLOOKUP(AC$3,LISTS!$M$2:$N$21,2,FALSE)*IF(Q639="YES",1,0)))*VLOOKUP($H639,LISTS!$G$2:$H$10,2,FALSE)</f>
        <v>0</v>
      </c>
      <c r="AD639" s="13">
        <f>(IF($K639="No",0,VLOOKUP(AD$3,LISTS!$M$2:$N$21,2,FALSE)*IF(R639="YES",1,0)))*VLOOKUP($H639,LISTS!$G$2:$H$10,2,FALSE)</f>
        <v>0</v>
      </c>
      <c r="AE639" s="13">
        <f>(IF($K639="No",0,VLOOKUP(AE$3,LISTS!$M$2:$N$21,2,FALSE)*IF(S639="YES",1,0)))*VLOOKUP($H639,LISTS!$G$2:$H$10,2,FALSE)</f>
        <v>0</v>
      </c>
      <c r="AF639" s="13">
        <f>(IF($K639="No",0,VLOOKUP(AF$3,LISTS!$M$2:$N$21,2,FALSE)*IF(T639="YES",1,0)))*VLOOKUP($H639,LISTS!$G$2:$H$10,2,FALSE)</f>
        <v>0</v>
      </c>
      <c r="AG639" s="13">
        <f>(IF($K639="No",0,VLOOKUP(AG$3,LISTS!$M$2:$N$21,2,FALSE)*IF(U639="YES",1,0)))*VLOOKUP($H639,LISTS!$G$2:$H$10,2,FALSE)</f>
        <v>0</v>
      </c>
      <c r="AH639" s="13">
        <f>(IF($K639="No",0,VLOOKUP(AH$3,LISTS!$M$2:$N$21,2,FALSE)*IF(V639="YES",1,0)))*VLOOKUP($H639,LISTS!$G$2:$H$10,2,FALSE)</f>
        <v>0</v>
      </c>
      <c r="AI639" s="29">
        <f t="shared" si="107"/>
        <v>0</v>
      </c>
    </row>
    <row r="640" spans="1:35" x14ac:dyDescent="0.25">
      <c r="A640" s="3">
        <f t="shared" si="116"/>
        <v>2023</v>
      </c>
      <c r="B640" s="11">
        <f t="shared" si="117"/>
        <v>22</v>
      </c>
      <c r="C640" s="11" t="str">
        <f>VLOOKUP($B640,'FIXTURES INPUT'!$A$4:$H$41,2,FALSE)</f>
        <v>WK22</v>
      </c>
      <c r="D640" s="13" t="str">
        <f>VLOOKUP($B640,'FIXTURES INPUT'!$A$4:$H$41,3,FALSE)</f>
        <v>Sun</v>
      </c>
      <c r="E640" s="14">
        <f>VLOOKUP($B640,'FIXTURES INPUT'!$A$4:$H$41,4,FALSE)</f>
        <v>45172</v>
      </c>
      <c r="F640" s="4" t="str">
        <f>VLOOKUP($B640,'FIXTURES INPUT'!$A$4:$H$41,6,FALSE)</f>
        <v>Nacton</v>
      </c>
      <c r="G640" s="13" t="str">
        <f>VLOOKUP($B640,'FIXTURES INPUT'!$A$4:$H$41,7,FALSE)</f>
        <v>Home</v>
      </c>
      <c r="H640" s="13" t="str">
        <f>VLOOKUP($B640,'FIXTURES INPUT'!$A$4:$H$41,8,FALSE)</f>
        <v>Standard</v>
      </c>
      <c r="I640" s="13">
        <f t="shared" si="111"/>
        <v>28</v>
      </c>
      <c r="J640" s="4" t="str">
        <f>VLOOKUP($I640,LISTS!$A$2:$B$39,2,FALSE)</f>
        <v>Additional 10</v>
      </c>
      <c r="K640" s="32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X640" s="13">
        <f>(IF($K640="No",0,VLOOKUP(X$3,LISTS!$M$2:$N$21,2,FALSE)*L640))*VLOOKUP($H640,LISTS!$G$2:$H$10,2,FALSE)</f>
        <v>0</v>
      </c>
      <c r="Y640" s="13">
        <f>(IF($K640="No",0,VLOOKUP(Y$3,LISTS!$M$2:$N$21,2,FALSE)*M640))*VLOOKUP($H640,LISTS!$G$2:$H$10,2,FALSE)</f>
        <v>0</v>
      </c>
      <c r="Z640" s="13">
        <f>(IF($K640="No",0,VLOOKUP(Z$3,LISTS!$M$2:$N$21,2,FALSE)*N640))*VLOOKUP($H640,LISTS!$G$2:$H$10,2,FALSE)</f>
        <v>0</v>
      </c>
      <c r="AA640" s="13">
        <f>(IF($K640="No",0,VLOOKUP(AA$3,LISTS!$M$2:$N$21,2,FALSE)*O640))*VLOOKUP($H640,LISTS!$G$2:$H$10,2,FALSE)</f>
        <v>0</v>
      </c>
      <c r="AB640" s="13">
        <f>(IF($K640="No",0,VLOOKUP(AB$3,LISTS!$M$2:$N$21,2,FALSE)*P640))*VLOOKUP($H640,LISTS!$G$2:$H$10,2,FALSE)</f>
        <v>0</v>
      </c>
      <c r="AC640" s="13">
        <f>(IF($K640="No",0,VLOOKUP(AC$3,LISTS!$M$2:$N$21,2,FALSE)*IF(Q640="YES",1,0)))*VLOOKUP($H640,LISTS!$G$2:$H$10,2,FALSE)</f>
        <v>0</v>
      </c>
      <c r="AD640" s="13">
        <f>(IF($K640="No",0,VLOOKUP(AD$3,LISTS!$M$2:$N$21,2,FALSE)*IF(R640="YES",1,0)))*VLOOKUP($H640,LISTS!$G$2:$H$10,2,FALSE)</f>
        <v>0</v>
      </c>
      <c r="AE640" s="13">
        <f>(IF($K640="No",0,VLOOKUP(AE$3,LISTS!$M$2:$N$21,2,FALSE)*IF(S640="YES",1,0)))*VLOOKUP($H640,LISTS!$G$2:$H$10,2,FALSE)</f>
        <v>0</v>
      </c>
      <c r="AF640" s="13">
        <f>(IF($K640="No",0,VLOOKUP(AF$3,LISTS!$M$2:$N$21,2,FALSE)*IF(T640="YES",1,0)))*VLOOKUP($H640,LISTS!$G$2:$H$10,2,FALSE)</f>
        <v>0</v>
      </c>
      <c r="AG640" s="13">
        <f>(IF($K640="No",0,VLOOKUP(AG$3,LISTS!$M$2:$N$21,2,FALSE)*IF(U640="YES",1,0)))*VLOOKUP($H640,LISTS!$G$2:$H$10,2,FALSE)</f>
        <v>0</v>
      </c>
      <c r="AH640" s="13">
        <f>(IF($K640="No",0,VLOOKUP(AH$3,LISTS!$M$2:$N$21,2,FALSE)*IF(V640="YES",1,0)))*VLOOKUP($H640,LISTS!$G$2:$H$10,2,FALSE)</f>
        <v>0</v>
      </c>
      <c r="AI640" s="29">
        <f t="shared" si="107"/>
        <v>0</v>
      </c>
    </row>
    <row r="641" spans="1:35" ht="15.75" thickBot="1" x14ac:dyDescent="0.3">
      <c r="A641" s="6">
        <f t="shared" si="116"/>
        <v>2023</v>
      </c>
      <c r="B641" s="15">
        <f t="shared" si="117"/>
        <v>22</v>
      </c>
      <c r="C641" s="15" t="str">
        <f>VLOOKUP($B641,'FIXTURES INPUT'!$A$4:$H$41,2,FALSE)</f>
        <v>WK22</v>
      </c>
      <c r="D641" s="15" t="str">
        <f>VLOOKUP($B641,'FIXTURES INPUT'!$A$4:$H$41,3,FALSE)</f>
        <v>Sun</v>
      </c>
      <c r="E641" s="16">
        <f>VLOOKUP($B641,'FIXTURES INPUT'!$A$4:$H$41,4,FALSE)</f>
        <v>45172</v>
      </c>
      <c r="F641" s="6" t="str">
        <f>VLOOKUP($B641,'FIXTURES INPUT'!$A$4:$H$41,6,FALSE)</f>
        <v>Nacton</v>
      </c>
      <c r="G641" s="15" t="str">
        <f>VLOOKUP($B641,'FIXTURES INPUT'!$A$4:$H$41,7,FALSE)</f>
        <v>Home</v>
      </c>
      <c r="H641" s="15" t="str">
        <f>VLOOKUP($B641,'FIXTURES INPUT'!$A$4:$H$41,8,FALSE)</f>
        <v>Standard</v>
      </c>
      <c r="I641" s="15">
        <f t="shared" si="111"/>
        <v>29</v>
      </c>
      <c r="J641" s="6" t="str">
        <f>VLOOKUP($I641,LISTS!$A$2:$B$39,2,FALSE)</f>
        <v>Additional 11</v>
      </c>
      <c r="K641" s="33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X641" s="15">
        <f>(IF($K641="No",0,VLOOKUP(X$3,LISTS!$M$2:$N$21,2,FALSE)*L641))*VLOOKUP($H641,LISTS!$G$2:$H$10,2,FALSE)</f>
        <v>0</v>
      </c>
      <c r="Y641" s="15">
        <f>(IF($K641="No",0,VLOOKUP(Y$3,LISTS!$M$2:$N$21,2,FALSE)*M641))*VLOOKUP($H641,LISTS!$G$2:$H$10,2,FALSE)</f>
        <v>0</v>
      </c>
      <c r="Z641" s="15">
        <f>(IF($K641="No",0,VLOOKUP(Z$3,LISTS!$M$2:$N$21,2,FALSE)*N641))*VLOOKUP($H641,LISTS!$G$2:$H$10,2,FALSE)</f>
        <v>0</v>
      </c>
      <c r="AA641" s="15">
        <f>(IF($K641="No",0,VLOOKUP(AA$3,LISTS!$M$2:$N$21,2,FALSE)*O641))*VLOOKUP($H641,LISTS!$G$2:$H$10,2,FALSE)</f>
        <v>0</v>
      </c>
      <c r="AB641" s="15">
        <f>(IF($K641="No",0,VLOOKUP(AB$3,LISTS!$M$2:$N$21,2,FALSE)*P641))*VLOOKUP($H641,LISTS!$G$2:$H$10,2,FALSE)</f>
        <v>0</v>
      </c>
      <c r="AC641" s="15">
        <f>(IF($K641="No",0,VLOOKUP(AC$3,LISTS!$M$2:$N$21,2,FALSE)*IF(Q641="YES",1,0)))*VLOOKUP($H641,LISTS!$G$2:$H$10,2,FALSE)</f>
        <v>0</v>
      </c>
      <c r="AD641" s="15">
        <f>(IF($K641="No",0,VLOOKUP(AD$3,LISTS!$M$2:$N$21,2,FALSE)*IF(R641="YES",1,0)))*VLOOKUP($H641,LISTS!$G$2:$H$10,2,FALSE)</f>
        <v>0</v>
      </c>
      <c r="AE641" s="15">
        <f>(IF($K641="No",0,VLOOKUP(AE$3,LISTS!$M$2:$N$21,2,FALSE)*IF(S641="YES",1,0)))*VLOOKUP($H641,LISTS!$G$2:$H$10,2,FALSE)</f>
        <v>0</v>
      </c>
      <c r="AF641" s="15">
        <f>(IF($K641="No",0,VLOOKUP(AF$3,LISTS!$M$2:$N$21,2,FALSE)*IF(T641="YES",1,0)))*VLOOKUP($H641,LISTS!$G$2:$H$10,2,FALSE)</f>
        <v>0</v>
      </c>
      <c r="AG641" s="15">
        <f>(IF($K641="No",0,VLOOKUP(AG$3,LISTS!$M$2:$N$21,2,FALSE)*IF(U641="YES",1,0)))*VLOOKUP($H641,LISTS!$G$2:$H$10,2,FALSE)</f>
        <v>0</v>
      </c>
      <c r="AH641" s="15">
        <f>(IF($K641="No",0,VLOOKUP(AH$3,LISTS!$M$2:$N$21,2,FALSE)*IF(V641="YES",1,0)))*VLOOKUP($H641,LISTS!$G$2:$H$10,2,FALSE)</f>
        <v>0</v>
      </c>
      <c r="AI641" s="30">
        <f t="shared" si="107"/>
        <v>0</v>
      </c>
    </row>
    <row r="642" spans="1:35" ht="15.75" thickTop="1" x14ac:dyDescent="0.25">
      <c r="A642" s="3">
        <v>2022</v>
      </c>
      <c r="B642" s="11">
        <f t="shared" ref="B642" si="118">B613+1</f>
        <v>23</v>
      </c>
      <c r="C642" s="11" t="str">
        <f>VLOOKUP($B642,'FIXTURES INPUT'!$A$4:$H$41,2,FALSE)</f>
        <v>WK23</v>
      </c>
      <c r="D642" s="11" t="str">
        <f>VLOOKUP($B642,'FIXTURES INPUT'!$A$4:$H$41,3,FALSE)</f>
        <v>Sun</v>
      </c>
      <c r="E642" s="12">
        <f>VLOOKUP($B642,'FIXTURES INPUT'!$A$4:$H$41,4,FALSE)</f>
        <v>45179</v>
      </c>
      <c r="F642" s="3" t="str">
        <f>VLOOKUP($B642,'FIXTURES INPUT'!$A$4:$H$41,6,FALSE)</f>
        <v>Hadleigh</v>
      </c>
      <c r="G642" s="11" t="str">
        <f>VLOOKUP($B642,'FIXTURES INPUT'!$A$4:$H$41,7,FALSE)</f>
        <v>Home</v>
      </c>
      <c r="H642" s="11" t="str">
        <f>VLOOKUP($B642,'FIXTURES INPUT'!$A$4:$H$41,8,FALSE)</f>
        <v>Standard</v>
      </c>
      <c r="I642" s="11">
        <v>1</v>
      </c>
      <c r="J642" s="3" t="str">
        <f>VLOOKUP($I642,LISTS!$A$2:$B$39,2,FALSE)</f>
        <v>Logan</v>
      </c>
      <c r="K642" s="31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X642" s="11">
        <f>(IF($K642="No",0,VLOOKUP(X$3,LISTS!$M$2:$N$21,2,FALSE)*L642))*VLOOKUP($H642,LISTS!$G$2:$H$10,2,FALSE)</f>
        <v>0</v>
      </c>
      <c r="Y642" s="11">
        <f>(IF($K642="No",0,VLOOKUP(Y$3,LISTS!$M$2:$N$21,2,FALSE)*M642))*VLOOKUP($H642,LISTS!$G$2:$H$10,2,FALSE)</f>
        <v>0</v>
      </c>
      <c r="Z642" s="11">
        <f>(IF($K642="No",0,VLOOKUP(Z$3,LISTS!$M$2:$N$21,2,FALSE)*N642))*VLOOKUP($H642,LISTS!$G$2:$H$10,2,FALSE)</f>
        <v>0</v>
      </c>
      <c r="AA642" s="11">
        <f>(IF($K642="No",0,VLOOKUP(AA$3,LISTS!$M$2:$N$21,2,FALSE)*O642))*VLOOKUP($H642,LISTS!$G$2:$H$10,2,FALSE)</f>
        <v>0</v>
      </c>
      <c r="AB642" s="11">
        <f>(IF($K642="No",0,VLOOKUP(AB$3,LISTS!$M$2:$N$21,2,FALSE)*P642))*VLOOKUP($H642,LISTS!$G$2:$H$10,2,FALSE)</f>
        <v>0</v>
      </c>
      <c r="AC642" s="11">
        <f>(IF($K642="No",0,VLOOKUP(AC$3,LISTS!$M$2:$N$21,2,FALSE)*IF(Q642="YES",1,0)))*VLOOKUP($H642,LISTS!$G$2:$H$10,2,FALSE)</f>
        <v>0</v>
      </c>
      <c r="AD642" s="11">
        <f>(IF($K642="No",0,VLOOKUP(AD$3,LISTS!$M$2:$N$21,2,FALSE)*IF(R642="YES",1,0)))*VLOOKUP($H642,LISTS!$G$2:$H$10,2,FALSE)</f>
        <v>0</v>
      </c>
      <c r="AE642" s="11">
        <f>(IF($K642="No",0,VLOOKUP(AE$3,LISTS!$M$2:$N$21,2,FALSE)*IF(S642="YES",1,0)))*VLOOKUP($H642,LISTS!$G$2:$H$10,2,FALSE)</f>
        <v>0</v>
      </c>
      <c r="AF642" s="11">
        <f>(IF($K642="No",0,VLOOKUP(AF$3,LISTS!$M$2:$N$21,2,FALSE)*IF(T642="YES",1,0)))*VLOOKUP($H642,LISTS!$G$2:$H$10,2,FALSE)</f>
        <v>0</v>
      </c>
      <c r="AG642" s="11">
        <f>(IF($K642="No",0,VLOOKUP(AG$3,LISTS!$M$2:$N$21,2,FALSE)*IF(U642="YES",1,0)))*VLOOKUP($H642,LISTS!$G$2:$H$10,2,FALSE)</f>
        <v>0</v>
      </c>
      <c r="AH642" s="11">
        <f>(IF($K642="No",0,VLOOKUP(AH$3,LISTS!$M$2:$N$21,2,FALSE)*IF(V642="YES",1,0)))*VLOOKUP($H642,LISTS!$G$2:$H$10,2,FALSE)</f>
        <v>0</v>
      </c>
      <c r="AI642" s="28">
        <f t="shared" si="107"/>
        <v>0</v>
      </c>
    </row>
    <row r="643" spans="1:35" x14ac:dyDescent="0.25">
      <c r="A643" s="3">
        <f t="shared" ref="A643" si="119">$A$4</f>
        <v>2023</v>
      </c>
      <c r="B643" s="11">
        <f t="shared" ref="B643" si="120">B642</f>
        <v>23</v>
      </c>
      <c r="C643" s="11" t="str">
        <f>VLOOKUP($B643,'FIXTURES INPUT'!$A$4:$H$41,2,FALSE)</f>
        <v>WK23</v>
      </c>
      <c r="D643" s="13" t="str">
        <f>VLOOKUP($B643,'FIXTURES INPUT'!$A$4:$H$41,3,FALSE)</f>
        <v>Sun</v>
      </c>
      <c r="E643" s="14">
        <f>VLOOKUP($B643,'FIXTURES INPUT'!$A$4:$H$41,4,FALSE)</f>
        <v>45179</v>
      </c>
      <c r="F643" s="4" t="str">
        <f>VLOOKUP($B643,'FIXTURES INPUT'!$A$4:$H$41,6,FALSE)</f>
        <v>Hadleigh</v>
      </c>
      <c r="G643" s="13" t="str">
        <f>VLOOKUP($B643,'FIXTURES INPUT'!$A$4:$H$41,7,FALSE)</f>
        <v>Home</v>
      </c>
      <c r="H643" s="13" t="str">
        <f>VLOOKUP($B643,'FIXTURES INPUT'!$A$4:$H$41,8,FALSE)</f>
        <v>Standard</v>
      </c>
      <c r="I643" s="13">
        <v>2</v>
      </c>
      <c r="J643" s="4" t="str">
        <f>VLOOKUP($I643,LISTS!$A$2:$B$39,2,FALSE)</f>
        <v>Tris</v>
      </c>
      <c r="K643" s="32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X643" s="13">
        <f>(IF($K643="No",0,VLOOKUP(X$3,LISTS!$M$2:$N$21,2,FALSE)*L643))*VLOOKUP($H643,LISTS!$G$2:$H$10,2,FALSE)</f>
        <v>0</v>
      </c>
      <c r="Y643" s="13">
        <f>(IF($K643="No",0,VLOOKUP(Y$3,LISTS!$M$2:$N$21,2,FALSE)*M643))*VLOOKUP($H643,LISTS!$G$2:$H$10,2,FALSE)</f>
        <v>0</v>
      </c>
      <c r="Z643" s="13">
        <f>(IF($K643="No",0,VLOOKUP(Z$3,LISTS!$M$2:$N$21,2,FALSE)*N643))*VLOOKUP($H643,LISTS!$G$2:$H$10,2,FALSE)</f>
        <v>0</v>
      </c>
      <c r="AA643" s="13">
        <f>(IF($K643="No",0,VLOOKUP(AA$3,LISTS!$M$2:$N$21,2,FALSE)*O643))*VLOOKUP($H643,LISTS!$G$2:$H$10,2,FALSE)</f>
        <v>0</v>
      </c>
      <c r="AB643" s="13">
        <f>(IF($K643="No",0,VLOOKUP(AB$3,LISTS!$M$2:$N$21,2,FALSE)*P643))*VLOOKUP($H643,LISTS!$G$2:$H$10,2,FALSE)</f>
        <v>0</v>
      </c>
      <c r="AC643" s="13">
        <f>(IF($K643="No",0,VLOOKUP(AC$3,LISTS!$M$2:$N$21,2,FALSE)*IF(Q643="YES",1,0)))*VLOOKUP($H643,LISTS!$G$2:$H$10,2,FALSE)</f>
        <v>0</v>
      </c>
      <c r="AD643" s="13">
        <f>(IF($K643="No",0,VLOOKUP(AD$3,LISTS!$M$2:$N$21,2,FALSE)*IF(R643="YES",1,0)))*VLOOKUP($H643,LISTS!$G$2:$H$10,2,FALSE)</f>
        <v>0</v>
      </c>
      <c r="AE643" s="13">
        <f>(IF($K643="No",0,VLOOKUP(AE$3,LISTS!$M$2:$N$21,2,FALSE)*IF(S643="YES",1,0)))*VLOOKUP($H643,LISTS!$G$2:$H$10,2,FALSE)</f>
        <v>0</v>
      </c>
      <c r="AF643" s="13">
        <f>(IF($K643="No",0,VLOOKUP(AF$3,LISTS!$M$2:$N$21,2,FALSE)*IF(T643="YES",1,0)))*VLOOKUP($H643,LISTS!$G$2:$H$10,2,FALSE)</f>
        <v>0</v>
      </c>
      <c r="AG643" s="13">
        <f>(IF($K643="No",0,VLOOKUP(AG$3,LISTS!$M$2:$N$21,2,FALSE)*IF(U643="YES",1,0)))*VLOOKUP($H643,LISTS!$G$2:$H$10,2,FALSE)</f>
        <v>0</v>
      </c>
      <c r="AH643" s="13">
        <f>(IF($K643="No",0,VLOOKUP(AH$3,LISTS!$M$2:$N$21,2,FALSE)*IF(V643="YES",1,0)))*VLOOKUP($H643,LISTS!$G$2:$H$10,2,FALSE)</f>
        <v>0</v>
      </c>
      <c r="AI643" s="29">
        <f t="shared" si="107"/>
        <v>0</v>
      </c>
    </row>
    <row r="644" spans="1:35" x14ac:dyDescent="0.25">
      <c r="A644" s="3">
        <f t="shared" si="116"/>
        <v>2023</v>
      </c>
      <c r="B644" s="11">
        <f t="shared" si="117"/>
        <v>23</v>
      </c>
      <c r="C644" s="11" t="str">
        <f>VLOOKUP($B644,'FIXTURES INPUT'!$A$4:$H$41,2,FALSE)</f>
        <v>WK23</v>
      </c>
      <c r="D644" s="13" t="str">
        <f>VLOOKUP($B644,'FIXTURES INPUT'!$A$4:$H$41,3,FALSE)</f>
        <v>Sun</v>
      </c>
      <c r="E644" s="14">
        <f>VLOOKUP($B644,'FIXTURES INPUT'!$A$4:$H$41,4,FALSE)</f>
        <v>45179</v>
      </c>
      <c r="F644" s="4" t="str">
        <f>VLOOKUP($B644,'FIXTURES INPUT'!$A$4:$H$41,6,FALSE)</f>
        <v>Hadleigh</v>
      </c>
      <c r="G644" s="13" t="str">
        <f>VLOOKUP($B644,'FIXTURES INPUT'!$A$4:$H$41,7,FALSE)</f>
        <v>Home</v>
      </c>
      <c r="H644" s="13" t="str">
        <f>VLOOKUP($B644,'FIXTURES INPUT'!$A$4:$H$41,8,FALSE)</f>
        <v>Standard</v>
      </c>
      <c r="I644" s="13">
        <v>3</v>
      </c>
      <c r="J644" s="4" t="str">
        <f>VLOOKUP($I644,LISTS!$A$2:$B$39,2,FALSE)</f>
        <v>Jepson</v>
      </c>
      <c r="K644" s="32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X644" s="13">
        <f>(IF($K644="No",0,VLOOKUP(X$3,LISTS!$M$2:$N$21,2,FALSE)*L644))*VLOOKUP($H644,LISTS!$G$2:$H$10,2,FALSE)</f>
        <v>0</v>
      </c>
      <c r="Y644" s="13">
        <f>(IF($K644="No",0,VLOOKUP(Y$3,LISTS!$M$2:$N$21,2,FALSE)*M644))*VLOOKUP($H644,LISTS!$G$2:$H$10,2,FALSE)</f>
        <v>0</v>
      </c>
      <c r="Z644" s="13">
        <f>(IF($K644="No",0,VLOOKUP(Z$3,LISTS!$M$2:$N$21,2,FALSE)*N644))*VLOOKUP($H644,LISTS!$G$2:$H$10,2,FALSE)</f>
        <v>0</v>
      </c>
      <c r="AA644" s="13">
        <f>(IF($K644="No",0,VLOOKUP(AA$3,LISTS!$M$2:$N$21,2,FALSE)*O644))*VLOOKUP($H644,LISTS!$G$2:$H$10,2,FALSE)</f>
        <v>0</v>
      </c>
      <c r="AB644" s="13">
        <f>(IF($K644="No",0,VLOOKUP(AB$3,LISTS!$M$2:$N$21,2,FALSE)*P644))*VLOOKUP($H644,LISTS!$G$2:$H$10,2,FALSE)</f>
        <v>0</v>
      </c>
      <c r="AC644" s="13">
        <f>(IF($K644="No",0,VLOOKUP(AC$3,LISTS!$M$2:$N$21,2,FALSE)*IF(Q644="YES",1,0)))*VLOOKUP($H644,LISTS!$G$2:$H$10,2,FALSE)</f>
        <v>0</v>
      </c>
      <c r="AD644" s="13">
        <f>(IF($K644="No",0,VLOOKUP(AD$3,LISTS!$M$2:$N$21,2,FALSE)*IF(R644="YES",1,0)))*VLOOKUP($H644,LISTS!$G$2:$H$10,2,FALSE)</f>
        <v>0</v>
      </c>
      <c r="AE644" s="13">
        <f>(IF($K644="No",0,VLOOKUP(AE$3,LISTS!$M$2:$N$21,2,FALSE)*IF(S644="YES",1,0)))*VLOOKUP($H644,LISTS!$G$2:$H$10,2,FALSE)</f>
        <v>0</v>
      </c>
      <c r="AF644" s="13">
        <f>(IF($K644="No",0,VLOOKUP(AF$3,LISTS!$M$2:$N$21,2,FALSE)*IF(T644="YES",1,0)))*VLOOKUP($H644,LISTS!$G$2:$H$10,2,FALSE)</f>
        <v>0</v>
      </c>
      <c r="AG644" s="13">
        <f>(IF($K644="No",0,VLOOKUP(AG$3,LISTS!$M$2:$N$21,2,FALSE)*IF(U644="YES",1,0)))*VLOOKUP($H644,LISTS!$G$2:$H$10,2,FALSE)</f>
        <v>0</v>
      </c>
      <c r="AH644" s="13">
        <f>(IF($K644="No",0,VLOOKUP(AH$3,LISTS!$M$2:$N$21,2,FALSE)*IF(V644="YES",1,0)))*VLOOKUP($H644,LISTS!$G$2:$H$10,2,FALSE)</f>
        <v>0</v>
      </c>
      <c r="AI644" s="29">
        <f t="shared" si="107"/>
        <v>0</v>
      </c>
    </row>
    <row r="645" spans="1:35" x14ac:dyDescent="0.25">
      <c r="A645" s="3">
        <f t="shared" si="116"/>
        <v>2023</v>
      </c>
      <c r="B645" s="11">
        <f t="shared" si="117"/>
        <v>23</v>
      </c>
      <c r="C645" s="11" t="str">
        <f>VLOOKUP($B645,'FIXTURES INPUT'!$A$4:$H$41,2,FALSE)</f>
        <v>WK23</v>
      </c>
      <c r="D645" s="13" t="str">
        <f>VLOOKUP($B645,'FIXTURES INPUT'!$A$4:$H$41,3,FALSE)</f>
        <v>Sun</v>
      </c>
      <c r="E645" s="14">
        <f>VLOOKUP($B645,'FIXTURES INPUT'!$A$4:$H$41,4,FALSE)</f>
        <v>45179</v>
      </c>
      <c r="F645" s="4" t="str">
        <f>VLOOKUP($B645,'FIXTURES INPUT'!$A$4:$H$41,6,FALSE)</f>
        <v>Hadleigh</v>
      </c>
      <c r="G645" s="13" t="str">
        <f>VLOOKUP($B645,'FIXTURES INPUT'!$A$4:$H$41,7,FALSE)</f>
        <v>Home</v>
      </c>
      <c r="H645" s="13" t="str">
        <f>VLOOKUP($B645,'FIXTURES INPUT'!$A$4:$H$41,8,FALSE)</f>
        <v>Standard</v>
      </c>
      <c r="I645" s="13">
        <v>4</v>
      </c>
      <c r="J645" s="4" t="str">
        <f>VLOOKUP($I645,LISTS!$A$2:$B$39,2,FALSE)</f>
        <v>Wellsy</v>
      </c>
      <c r="K645" s="32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X645" s="13">
        <f>(IF($K645="No",0,VLOOKUP(X$3,LISTS!$M$2:$N$21,2,FALSE)*L645))*VLOOKUP($H645,LISTS!$G$2:$H$10,2,FALSE)</f>
        <v>0</v>
      </c>
      <c r="Y645" s="13">
        <f>(IF($K645="No",0,VLOOKUP(Y$3,LISTS!$M$2:$N$21,2,FALSE)*M645))*VLOOKUP($H645,LISTS!$G$2:$H$10,2,FALSE)</f>
        <v>0</v>
      </c>
      <c r="Z645" s="13">
        <f>(IF($K645="No",0,VLOOKUP(Z$3,LISTS!$M$2:$N$21,2,FALSE)*N645))*VLOOKUP($H645,LISTS!$G$2:$H$10,2,FALSE)</f>
        <v>0</v>
      </c>
      <c r="AA645" s="13">
        <f>(IF($K645="No",0,VLOOKUP(AA$3,LISTS!$M$2:$N$21,2,FALSE)*O645))*VLOOKUP($H645,LISTS!$G$2:$H$10,2,FALSE)</f>
        <v>0</v>
      </c>
      <c r="AB645" s="13">
        <f>(IF($K645="No",0,VLOOKUP(AB$3,LISTS!$M$2:$N$21,2,FALSE)*P645))*VLOOKUP($H645,LISTS!$G$2:$H$10,2,FALSE)</f>
        <v>0</v>
      </c>
      <c r="AC645" s="13">
        <f>(IF($K645="No",0,VLOOKUP(AC$3,LISTS!$M$2:$N$21,2,FALSE)*IF(Q645="YES",1,0)))*VLOOKUP($H645,LISTS!$G$2:$H$10,2,FALSE)</f>
        <v>0</v>
      </c>
      <c r="AD645" s="13">
        <f>(IF($K645="No",0,VLOOKUP(AD$3,LISTS!$M$2:$N$21,2,FALSE)*IF(R645="YES",1,0)))*VLOOKUP($H645,LISTS!$G$2:$H$10,2,FALSE)</f>
        <v>0</v>
      </c>
      <c r="AE645" s="13">
        <f>(IF($K645="No",0,VLOOKUP(AE$3,LISTS!$M$2:$N$21,2,FALSE)*IF(S645="YES",1,0)))*VLOOKUP($H645,LISTS!$G$2:$H$10,2,FALSE)</f>
        <v>0</v>
      </c>
      <c r="AF645" s="13">
        <f>(IF($K645="No",0,VLOOKUP(AF$3,LISTS!$M$2:$N$21,2,FALSE)*IF(T645="YES",1,0)))*VLOOKUP($H645,LISTS!$G$2:$H$10,2,FALSE)</f>
        <v>0</v>
      </c>
      <c r="AG645" s="13">
        <f>(IF($K645="No",0,VLOOKUP(AG$3,LISTS!$M$2:$N$21,2,FALSE)*IF(U645="YES",1,0)))*VLOOKUP($H645,LISTS!$G$2:$H$10,2,FALSE)</f>
        <v>0</v>
      </c>
      <c r="AH645" s="13">
        <f>(IF($K645="No",0,VLOOKUP(AH$3,LISTS!$M$2:$N$21,2,FALSE)*IF(V645="YES",1,0)))*VLOOKUP($H645,LISTS!$G$2:$H$10,2,FALSE)</f>
        <v>0</v>
      </c>
      <c r="AI645" s="29">
        <f t="shared" ref="AI645:AI708" si="121">IF(H645="CANCELLED","DNP",SUM(X645:AH645))</f>
        <v>0</v>
      </c>
    </row>
    <row r="646" spans="1:35" x14ac:dyDescent="0.25">
      <c r="A646" s="3">
        <f t="shared" si="116"/>
        <v>2023</v>
      </c>
      <c r="B646" s="11">
        <f t="shared" si="117"/>
        <v>23</v>
      </c>
      <c r="C646" s="11" t="str">
        <f>VLOOKUP($B646,'FIXTURES INPUT'!$A$4:$H$41,2,FALSE)</f>
        <v>WK23</v>
      </c>
      <c r="D646" s="13" t="str">
        <f>VLOOKUP($B646,'FIXTURES INPUT'!$A$4:$H$41,3,FALSE)</f>
        <v>Sun</v>
      </c>
      <c r="E646" s="14">
        <f>VLOOKUP($B646,'FIXTURES INPUT'!$A$4:$H$41,4,FALSE)</f>
        <v>45179</v>
      </c>
      <c r="F646" s="4" t="str">
        <f>VLOOKUP($B646,'FIXTURES INPUT'!$A$4:$H$41,6,FALSE)</f>
        <v>Hadleigh</v>
      </c>
      <c r="G646" s="13" t="str">
        <f>VLOOKUP($B646,'FIXTURES INPUT'!$A$4:$H$41,7,FALSE)</f>
        <v>Home</v>
      </c>
      <c r="H646" s="13" t="str">
        <f>VLOOKUP($B646,'FIXTURES INPUT'!$A$4:$H$41,8,FALSE)</f>
        <v>Standard</v>
      </c>
      <c r="I646" s="13">
        <v>5</v>
      </c>
      <c r="J646" s="4" t="str">
        <f>VLOOKUP($I646,LISTS!$A$2:$B$39,2,FALSE)</f>
        <v>Cal</v>
      </c>
      <c r="K646" s="32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X646" s="13">
        <f>(IF($K646="No",0,VLOOKUP(X$3,LISTS!$M$2:$N$21,2,FALSE)*L646))*VLOOKUP($H646,LISTS!$G$2:$H$10,2,FALSE)</f>
        <v>0</v>
      </c>
      <c r="Y646" s="13">
        <f>(IF($K646="No",0,VLOOKUP(Y$3,LISTS!$M$2:$N$21,2,FALSE)*M646))*VLOOKUP($H646,LISTS!$G$2:$H$10,2,FALSE)</f>
        <v>0</v>
      </c>
      <c r="Z646" s="13">
        <f>(IF($K646="No",0,VLOOKUP(Z$3,LISTS!$M$2:$N$21,2,FALSE)*N646))*VLOOKUP($H646,LISTS!$G$2:$H$10,2,FALSE)</f>
        <v>0</v>
      </c>
      <c r="AA646" s="13">
        <f>(IF($K646="No",0,VLOOKUP(AA$3,LISTS!$M$2:$N$21,2,FALSE)*O646))*VLOOKUP($H646,LISTS!$G$2:$H$10,2,FALSE)</f>
        <v>0</v>
      </c>
      <c r="AB646" s="13">
        <f>(IF($K646="No",0,VLOOKUP(AB$3,LISTS!$M$2:$N$21,2,FALSE)*P646))*VLOOKUP($H646,LISTS!$G$2:$H$10,2,FALSE)</f>
        <v>0</v>
      </c>
      <c r="AC646" s="13">
        <f>(IF($K646="No",0,VLOOKUP(AC$3,LISTS!$M$2:$N$21,2,FALSE)*IF(Q646="YES",1,0)))*VLOOKUP($H646,LISTS!$G$2:$H$10,2,FALSE)</f>
        <v>0</v>
      </c>
      <c r="AD646" s="13">
        <f>(IF($K646="No",0,VLOOKUP(AD$3,LISTS!$M$2:$N$21,2,FALSE)*IF(R646="YES",1,0)))*VLOOKUP($H646,LISTS!$G$2:$H$10,2,FALSE)</f>
        <v>0</v>
      </c>
      <c r="AE646" s="13">
        <f>(IF($K646="No",0,VLOOKUP(AE$3,LISTS!$M$2:$N$21,2,FALSE)*IF(S646="YES",1,0)))*VLOOKUP($H646,LISTS!$G$2:$H$10,2,FALSE)</f>
        <v>0</v>
      </c>
      <c r="AF646" s="13">
        <f>(IF($K646="No",0,VLOOKUP(AF$3,LISTS!$M$2:$N$21,2,FALSE)*IF(T646="YES",1,0)))*VLOOKUP($H646,LISTS!$G$2:$H$10,2,FALSE)</f>
        <v>0</v>
      </c>
      <c r="AG646" s="13">
        <f>(IF($K646="No",0,VLOOKUP(AG$3,LISTS!$M$2:$N$21,2,FALSE)*IF(U646="YES",1,0)))*VLOOKUP($H646,LISTS!$G$2:$H$10,2,FALSE)</f>
        <v>0</v>
      </c>
      <c r="AH646" s="13">
        <f>(IF($K646="No",0,VLOOKUP(AH$3,LISTS!$M$2:$N$21,2,FALSE)*IF(V646="YES",1,0)))*VLOOKUP($H646,LISTS!$G$2:$H$10,2,FALSE)</f>
        <v>0</v>
      </c>
      <c r="AI646" s="29">
        <f t="shared" si="121"/>
        <v>0</v>
      </c>
    </row>
    <row r="647" spans="1:35" x14ac:dyDescent="0.25">
      <c r="A647" s="3">
        <f t="shared" si="116"/>
        <v>2023</v>
      </c>
      <c r="B647" s="11">
        <f t="shared" si="117"/>
        <v>23</v>
      </c>
      <c r="C647" s="11" t="str">
        <f>VLOOKUP($B647,'FIXTURES INPUT'!$A$4:$H$41,2,FALSE)</f>
        <v>WK23</v>
      </c>
      <c r="D647" s="13" t="str">
        <f>VLOOKUP($B647,'FIXTURES INPUT'!$A$4:$H$41,3,FALSE)</f>
        <v>Sun</v>
      </c>
      <c r="E647" s="14">
        <f>VLOOKUP($B647,'FIXTURES INPUT'!$A$4:$H$41,4,FALSE)</f>
        <v>45179</v>
      </c>
      <c r="F647" s="4" t="str">
        <f>VLOOKUP($B647,'FIXTURES INPUT'!$A$4:$H$41,6,FALSE)</f>
        <v>Hadleigh</v>
      </c>
      <c r="G647" s="13" t="str">
        <f>VLOOKUP($B647,'FIXTURES INPUT'!$A$4:$H$41,7,FALSE)</f>
        <v>Home</v>
      </c>
      <c r="H647" s="13" t="str">
        <f>VLOOKUP($B647,'FIXTURES INPUT'!$A$4:$H$41,8,FALSE)</f>
        <v>Standard</v>
      </c>
      <c r="I647" s="13">
        <v>6</v>
      </c>
      <c r="J647" s="4" t="str">
        <f>VLOOKUP($I647,LISTS!$A$2:$B$39,2,FALSE)</f>
        <v>Weavers</v>
      </c>
      <c r="K647" s="32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X647" s="13">
        <f>(IF($K647="No",0,VLOOKUP(X$3,LISTS!$M$2:$N$21,2,FALSE)*L647))*VLOOKUP($H647,LISTS!$G$2:$H$10,2,FALSE)</f>
        <v>0</v>
      </c>
      <c r="Y647" s="13">
        <f>(IF($K647="No",0,VLOOKUP(Y$3,LISTS!$M$2:$N$21,2,FALSE)*M647))*VLOOKUP($H647,LISTS!$G$2:$H$10,2,FALSE)</f>
        <v>0</v>
      </c>
      <c r="Z647" s="13">
        <f>(IF($K647="No",0,VLOOKUP(Z$3,LISTS!$M$2:$N$21,2,FALSE)*N647))*VLOOKUP($H647,LISTS!$G$2:$H$10,2,FALSE)</f>
        <v>0</v>
      </c>
      <c r="AA647" s="13">
        <f>(IF($K647="No",0,VLOOKUP(AA$3,LISTS!$M$2:$N$21,2,FALSE)*O647))*VLOOKUP($H647,LISTS!$G$2:$H$10,2,FALSE)</f>
        <v>0</v>
      </c>
      <c r="AB647" s="13">
        <f>(IF($K647="No",0,VLOOKUP(AB$3,LISTS!$M$2:$N$21,2,FALSE)*P647))*VLOOKUP($H647,LISTS!$G$2:$H$10,2,FALSE)</f>
        <v>0</v>
      </c>
      <c r="AC647" s="13">
        <f>(IF($K647="No",0,VLOOKUP(AC$3,LISTS!$M$2:$N$21,2,FALSE)*IF(Q647="YES",1,0)))*VLOOKUP($H647,LISTS!$G$2:$H$10,2,FALSE)</f>
        <v>0</v>
      </c>
      <c r="AD647" s="13">
        <f>(IF($K647="No",0,VLOOKUP(AD$3,LISTS!$M$2:$N$21,2,FALSE)*IF(R647="YES",1,0)))*VLOOKUP($H647,LISTS!$G$2:$H$10,2,FALSE)</f>
        <v>0</v>
      </c>
      <c r="AE647" s="13">
        <f>(IF($K647="No",0,VLOOKUP(AE$3,LISTS!$M$2:$N$21,2,FALSE)*IF(S647="YES",1,0)))*VLOOKUP($H647,LISTS!$G$2:$H$10,2,FALSE)</f>
        <v>0</v>
      </c>
      <c r="AF647" s="13">
        <f>(IF($K647="No",0,VLOOKUP(AF$3,LISTS!$M$2:$N$21,2,FALSE)*IF(T647="YES",1,0)))*VLOOKUP($H647,LISTS!$G$2:$H$10,2,FALSE)</f>
        <v>0</v>
      </c>
      <c r="AG647" s="13">
        <f>(IF($K647="No",0,VLOOKUP(AG$3,LISTS!$M$2:$N$21,2,FALSE)*IF(U647="YES",1,0)))*VLOOKUP($H647,LISTS!$G$2:$H$10,2,FALSE)</f>
        <v>0</v>
      </c>
      <c r="AH647" s="13">
        <f>(IF($K647="No",0,VLOOKUP(AH$3,LISTS!$M$2:$N$21,2,FALSE)*IF(V647="YES",1,0)))*VLOOKUP($H647,LISTS!$G$2:$H$10,2,FALSE)</f>
        <v>0</v>
      </c>
      <c r="AI647" s="29">
        <f t="shared" si="121"/>
        <v>0</v>
      </c>
    </row>
    <row r="648" spans="1:35" x14ac:dyDescent="0.25">
      <c r="A648" s="3">
        <f t="shared" si="116"/>
        <v>2023</v>
      </c>
      <c r="B648" s="11">
        <f t="shared" si="117"/>
        <v>23</v>
      </c>
      <c r="C648" s="11" t="str">
        <f>VLOOKUP($B648,'FIXTURES INPUT'!$A$4:$H$41,2,FALSE)</f>
        <v>WK23</v>
      </c>
      <c r="D648" s="13" t="str">
        <f>VLOOKUP($B648,'FIXTURES INPUT'!$A$4:$H$41,3,FALSE)</f>
        <v>Sun</v>
      </c>
      <c r="E648" s="14">
        <f>VLOOKUP($B648,'FIXTURES INPUT'!$A$4:$H$41,4,FALSE)</f>
        <v>45179</v>
      </c>
      <c r="F648" s="4" t="str">
        <f>VLOOKUP($B648,'FIXTURES INPUT'!$A$4:$H$41,6,FALSE)</f>
        <v>Hadleigh</v>
      </c>
      <c r="G648" s="13" t="str">
        <f>VLOOKUP($B648,'FIXTURES INPUT'!$A$4:$H$41,7,FALSE)</f>
        <v>Home</v>
      </c>
      <c r="H648" s="13" t="str">
        <f>VLOOKUP($B648,'FIXTURES INPUT'!$A$4:$H$41,8,FALSE)</f>
        <v>Standard</v>
      </c>
      <c r="I648" s="13">
        <v>7</v>
      </c>
      <c r="J648" s="4" t="str">
        <f>VLOOKUP($I648,LISTS!$A$2:$B$39,2,FALSE)</f>
        <v>Superted</v>
      </c>
      <c r="K648" s="32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X648" s="13">
        <f>(IF($K648="No",0,VLOOKUP(X$3,LISTS!$M$2:$N$21,2,FALSE)*L648))*VLOOKUP($H648,LISTS!$G$2:$H$10,2,FALSE)</f>
        <v>0</v>
      </c>
      <c r="Y648" s="13">
        <f>(IF($K648="No",0,VLOOKUP(Y$3,LISTS!$M$2:$N$21,2,FALSE)*M648))*VLOOKUP($H648,LISTS!$G$2:$H$10,2,FALSE)</f>
        <v>0</v>
      </c>
      <c r="Z648" s="13">
        <f>(IF($K648="No",0,VLOOKUP(Z$3,LISTS!$M$2:$N$21,2,FALSE)*N648))*VLOOKUP($H648,LISTS!$G$2:$H$10,2,FALSE)</f>
        <v>0</v>
      </c>
      <c r="AA648" s="13">
        <f>(IF($K648="No",0,VLOOKUP(AA$3,LISTS!$M$2:$N$21,2,FALSE)*O648))*VLOOKUP($H648,LISTS!$G$2:$H$10,2,FALSE)</f>
        <v>0</v>
      </c>
      <c r="AB648" s="13">
        <f>(IF($K648="No",0,VLOOKUP(AB$3,LISTS!$M$2:$N$21,2,FALSE)*P648))*VLOOKUP($H648,LISTS!$G$2:$H$10,2,FALSE)</f>
        <v>0</v>
      </c>
      <c r="AC648" s="13">
        <f>(IF($K648="No",0,VLOOKUP(AC$3,LISTS!$M$2:$N$21,2,FALSE)*IF(Q648="YES",1,0)))*VLOOKUP($H648,LISTS!$G$2:$H$10,2,FALSE)</f>
        <v>0</v>
      </c>
      <c r="AD648" s="13">
        <f>(IF($K648="No",0,VLOOKUP(AD$3,LISTS!$M$2:$N$21,2,FALSE)*IF(R648="YES",1,0)))*VLOOKUP($H648,LISTS!$G$2:$H$10,2,FALSE)</f>
        <v>0</v>
      </c>
      <c r="AE648" s="13">
        <f>(IF($K648="No",0,VLOOKUP(AE$3,LISTS!$M$2:$N$21,2,FALSE)*IF(S648="YES",1,0)))*VLOOKUP($H648,LISTS!$G$2:$H$10,2,FALSE)</f>
        <v>0</v>
      </c>
      <c r="AF648" s="13">
        <f>(IF($K648="No",0,VLOOKUP(AF$3,LISTS!$M$2:$N$21,2,FALSE)*IF(T648="YES",1,0)))*VLOOKUP($H648,LISTS!$G$2:$H$10,2,FALSE)</f>
        <v>0</v>
      </c>
      <c r="AG648" s="13">
        <f>(IF($K648="No",0,VLOOKUP(AG$3,LISTS!$M$2:$N$21,2,FALSE)*IF(U648="YES",1,0)))*VLOOKUP($H648,LISTS!$G$2:$H$10,2,FALSE)</f>
        <v>0</v>
      </c>
      <c r="AH648" s="13">
        <f>(IF($K648="No",0,VLOOKUP(AH$3,LISTS!$M$2:$N$21,2,FALSE)*IF(V648="YES",1,0)))*VLOOKUP($H648,LISTS!$G$2:$H$10,2,FALSE)</f>
        <v>0</v>
      </c>
      <c r="AI648" s="29">
        <f t="shared" si="121"/>
        <v>0</v>
      </c>
    </row>
    <row r="649" spans="1:35" x14ac:dyDescent="0.25">
      <c r="A649" s="3">
        <f t="shared" si="116"/>
        <v>2023</v>
      </c>
      <c r="B649" s="11">
        <f t="shared" si="117"/>
        <v>23</v>
      </c>
      <c r="C649" s="11" t="str">
        <f>VLOOKUP($B649,'FIXTURES INPUT'!$A$4:$H$41,2,FALSE)</f>
        <v>WK23</v>
      </c>
      <c r="D649" s="13" t="str">
        <f>VLOOKUP($B649,'FIXTURES INPUT'!$A$4:$H$41,3,FALSE)</f>
        <v>Sun</v>
      </c>
      <c r="E649" s="14">
        <f>VLOOKUP($B649,'FIXTURES INPUT'!$A$4:$H$41,4,FALSE)</f>
        <v>45179</v>
      </c>
      <c r="F649" s="4" t="str">
        <f>VLOOKUP($B649,'FIXTURES INPUT'!$A$4:$H$41,6,FALSE)</f>
        <v>Hadleigh</v>
      </c>
      <c r="G649" s="13" t="str">
        <f>VLOOKUP($B649,'FIXTURES INPUT'!$A$4:$H$41,7,FALSE)</f>
        <v>Home</v>
      </c>
      <c r="H649" s="13" t="str">
        <f>VLOOKUP($B649,'FIXTURES INPUT'!$A$4:$H$41,8,FALSE)</f>
        <v>Standard</v>
      </c>
      <c r="I649" s="13">
        <f t="shared" ref="I649" si="122">I648+1</f>
        <v>8</v>
      </c>
      <c r="J649" s="4" t="str">
        <f>VLOOKUP($I649,LISTS!$A$2:$B$39,2,FALSE)</f>
        <v>Little</v>
      </c>
      <c r="K649" s="32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X649" s="13">
        <f>(IF($K649="No",0,VLOOKUP(X$3,LISTS!$M$2:$N$21,2,FALSE)*L649))*VLOOKUP($H649,LISTS!$G$2:$H$10,2,FALSE)</f>
        <v>0</v>
      </c>
      <c r="Y649" s="13">
        <f>(IF($K649="No",0,VLOOKUP(Y$3,LISTS!$M$2:$N$21,2,FALSE)*M649))*VLOOKUP($H649,LISTS!$G$2:$H$10,2,FALSE)</f>
        <v>0</v>
      </c>
      <c r="Z649" s="13">
        <f>(IF($K649="No",0,VLOOKUP(Z$3,LISTS!$M$2:$N$21,2,FALSE)*N649))*VLOOKUP($H649,LISTS!$G$2:$H$10,2,FALSE)</f>
        <v>0</v>
      </c>
      <c r="AA649" s="13">
        <f>(IF($K649="No",0,VLOOKUP(AA$3,LISTS!$M$2:$N$21,2,FALSE)*O649))*VLOOKUP($H649,LISTS!$G$2:$H$10,2,FALSE)</f>
        <v>0</v>
      </c>
      <c r="AB649" s="13">
        <f>(IF($K649="No",0,VLOOKUP(AB$3,LISTS!$M$2:$N$21,2,FALSE)*P649))*VLOOKUP($H649,LISTS!$G$2:$H$10,2,FALSE)</f>
        <v>0</v>
      </c>
      <c r="AC649" s="13">
        <f>(IF($K649="No",0,VLOOKUP(AC$3,LISTS!$M$2:$N$21,2,FALSE)*IF(Q649="YES",1,0)))*VLOOKUP($H649,LISTS!$G$2:$H$10,2,FALSE)</f>
        <v>0</v>
      </c>
      <c r="AD649" s="13">
        <f>(IF($K649="No",0,VLOOKUP(AD$3,LISTS!$M$2:$N$21,2,FALSE)*IF(R649="YES",1,0)))*VLOOKUP($H649,LISTS!$G$2:$H$10,2,FALSE)</f>
        <v>0</v>
      </c>
      <c r="AE649" s="13">
        <f>(IF($K649="No",0,VLOOKUP(AE$3,LISTS!$M$2:$N$21,2,FALSE)*IF(S649="YES",1,0)))*VLOOKUP($H649,LISTS!$G$2:$H$10,2,FALSE)</f>
        <v>0</v>
      </c>
      <c r="AF649" s="13">
        <f>(IF($K649="No",0,VLOOKUP(AF$3,LISTS!$M$2:$N$21,2,FALSE)*IF(T649="YES",1,0)))*VLOOKUP($H649,LISTS!$G$2:$H$10,2,FALSE)</f>
        <v>0</v>
      </c>
      <c r="AG649" s="13">
        <f>(IF($K649="No",0,VLOOKUP(AG$3,LISTS!$M$2:$N$21,2,FALSE)*IF(U649="YES",1,0)))*VLOOKUP($H649,LISTS!$G$2:$H$10,2,FALSE)</f>
        <v>0</v>
      </c>
      <c r="AH649" s="13">
        <f>(IF($K649="No",0,VLOOKUP(AH$3,LISTS!$M$2:$N$21,2,FALSE)*IF(V649="YES",1,0)))*VLOOKUP($H649,LISTS!$G$2:$H$10,2,FALSE)</f>
        <v>0</v>
      </c>
      <c r="AI649" s="29">
        <f t="shared" si="121"/>
        <v>0</v>
      </c>
    </row>
    <row r="650" spans="1:35" x14ac:dyDescent="0.25">
      <c r="A650" s="3">
        <f t="shared" si="116"/>
        <v>2023</v>
      </c>
      <c r="B650" s="11">
        <f t="shared" si="117"/>
        <v>23</v>
      </c>
      <c r="C650" s="11" t="str">
        <f>VLOOKUP($B650,'FIXTURES INPUT'!$A$4:$H$41,2,FALSE)</f>
        <v>WK23</v>
      </c>
      <c r="D650" s="13" t="str">
        <f>VLOOKUP($B650,'FIXTURES INPUT'!$A$4:$H$41,3,FALSE)</f>
        <v>Sun</v>
      </c>
      <c r="E650" s="14">
        <f>VLOOKUP($B650,'FIXTURES INPUT'!$A$4:$H$41,4,FALSE)</f>
        <v>45179</v>
      </c>
      <c r="F650" s="4" t="str">
        <f>VLOOKUP($B650,'FIXTURES INPUT'!$A$4:$H$41,6,FALSE)</f>
        <v>Hadleigh</v>
      </c>
      <c r="G650" s="13" t="str">
        <f>VLOOKUP($B650,'FIXTURES INPUT'!$A$4:$H$41,7,FALSE)</f>
        <v>Home</v>
      </c>
      <c r="H650" s="13" t="str">
        <f>VLOOKUP($B650,'FIXTURES INPUT'!$A$4:$H$41,8,FALSE)</f>
        <v>Standard</v>
      </c>
      <c r="I650" s="13">
        <f t="shared" si="111"/>
        <v>9</v>
      </c>
      <c r="J650" s="4" t="str">
        <f>VLOOKUP($I650,LISTS!$A$2:$B$39,2,FALSE)</f>
        <v>Dan Common</v>
      </c>
      <c r="K650" s="32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X650" s="13">
        <f>(IF($K650="No",0,VLOOKUP(X$3,LISTS!$M$2:$N$21,2,FALSE)*L650))*VLOOKUP($H650,LISTS!$G$2:$H$10,2,FALSE)</f>
        <v>0</v>
      </c>
      <c r="Y650" s="13">
        <f>(IF($K650="No",0,VLOOKUP(Y$3,LISTS!$M$2:$N$21,2,FALSE)*M650))*VLOOKUP($H650,LISTS!$G$2:$H$10,2,FALSE)</f>
        <v>0</v>
      </c>
      <c r="Z650" s="13">
        <f>(IF($K650="No",0,VLOOKUP(Z$3,LISTS!$M$2:$N$21,2,FALSE)*N650))*VLOOKUP($H650,LISTS!$G$2:$H$10,2,FALSE)</f>
        <v>0</v>
      </c>
      <c r="AA650" s="13">
        <f>(IF($K650="No",0,VLOOKUP(AA$3,LISTS!$M$2:$N$21,2,FALSE)*O650))*VLOOKUP($H650,LISTS!$G$2:$H$10,2,FALSE)</f>
        <v>0</v>
      </c>
      <c r="AB650" s="13">
        <f>(IF($K650="No",0,VLOOKUP(AB$3,LISTS!$M$2:$N$21,2,FALSE)*P650))*VLOOKUP($H650,LISTS!$G$2:$H$10,2,FALSE)</f>
        <v>0</v>
      </c>
      <c r="AC650" s="13">
        <f>(IF($K650="No",0,VLOOKUP(AC$3,LISTS!$M$2:$N$21,2,FALSE)*IF(Q650="YES",1,0)))*VLOOKUP($H650,LISTS!$G$2:$H$10,2,FALSE)</f>
        <v>0</v>
      </c>
      <c r="AD650" s="13">
        <f>(IF($K650="No",0,VLOOKUP(AD$3,LISTS!$M$2:$N$21,2,FALSE)*IF(R650="YES",1,0)))*VLOOKUP($H650,LISTS!$G$2:$H$10,2,FALSE)</f>
        <v>0</v>
      </c>
      <c r="AE650" s="13">
        <f>(IF($K650="No",0,VLOOKUP(AE$3,LISTS!$M$2:$N$21,2,FALSE)*IF(S650="YES",1,0)))*VLOOKUP($H650,LISTS!$G$2:$H$10,2,FALSE)</f>
        <v>0</v>
      </c>
      <c r="AF650" s="13">
        <f>(IF($K650="No",0,VLOOKUP(AF$3,LISTS!$M$2:$N$21,2,FALSE)*IF(T650="YES",1,0)))*VLOOKUP($H650,LISTS!$G$2:$H$10,2,FALSE)</f>
        <v>0</v>
      </c>
      <c r="AG650" s="13">
        <f>(IF($K650="No",0,VLOOKUP(AG$3,LISTS!$M$2:$N$21,2,FALSE)*IF(U650="YES",1,0)))*VLOOKUP($H650,LISTS!$G$2:$H$10,2,FALSE)</f>
        <v>0</v>
      </c>
      <c r="AH650" s="13">
        <f>(IF($K650="No",0,VLOOKUP(AH$3,LISTS!$M$2:$N$21,2,FALSE)*IF(V650="YES",1,0)))*VLOOKUP($H650,LISTS!$G$2:$H$10,2,FALSE)</f>
        <v>0</v>
      </c>
      <c r="AI650" s="29">
        <f t="shared" si="121"/>
        <v>0</v>
      </c>
    </row>
    <row r="651" spans="1:35" x14ac:dyDescent="0.25">
      <c r="A651" s="3">
        <f t="shared" si="116"/>
        <v>2023</v>
      </c>
      <c r="B651" s="11">
        <f t="shared" si="117"/>
        <v>23</v>
      </c>
      <c r="C651" s="11" t="str">
        <f>VLOOKUP($B651,'FIXTURES INPUT'!$A$4:$H$41,2,FALSE)</f>
        <v>WK23</v>
      </c>
      <c r="D651" s="13" t="str">
        <f>VLOOKUP($B651,'FIXTURES INPUT'!$A$4:$H$41,3,FALSE)</f>
        <v>Sun</v>
      </c>
      <c r="E651" s="14">
        <f>VLOOKUP($B651,'FIXTURES INPUT'!$A$4:$H$41,4,FALSE)</f>
        <v>45179</v>
      </c>
      <c r="F651" s="4" t="str">
        <f>VLOOKUP($B651,'FIXTURES INPUT'!$A$4:$H$41,6,FALSE)</f>
        <v>Hadleigh</v>
      </c>
      <c r="G651" s="13" t="str">
        <f>VLOOKUP($B651,'FIXTURES INPUT'!$A$4:$H$41,7,FALSE)</f>
        <v>Home</v>
      </c>
      <c r="H651" s="13" t="str">
        <f>VLOOKUP($B651,'FIXTURES INPUT'!$A$4:$H$41,8,FALSE)</f>
        <v>Standard</v>
      </c>
      <c r="I651" s="13">
        <f t="shared" si="111"/>
        <v>10</v>
      </c>
      <c r="J651" s="4" t="str">
        <f>VLOOKUP($I651,LISTS!$A$2:$B$39,2,FALSE)</f>
        <v>Chown</v>
      </c>
      <c r="K651" s="32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X651" s="13">
        <f>(IF($K651="No",0,VLOOKUP(X$3,LISTS!$M$2:$N$21,2,FALSE)*L651))*VLOOKUP($H651,LISTS!$G$2:$H$10,2,FALSE)</f>
        <v>0</v>
      </c>
      <c r="Y651" s="13">
        <f>(IF($K651="No",0,VLOOKUP(Y$3,LISTS!$M$2:$N$21,2,FALSE)*M651))*VLOOKUP($H651,LISTS!$G$2:$H$10,2,FALSE)</f>
        <v>0</v>
      </c>
      <c r="Z651" s="13">
        <f>(IF($K651="No",0,VLOOKUP(Z$3,LISTS!$M$2:$N$21,2,FALSE)*N651))*VLOOKUP($H651,LISTS!$G$2:$H$10,2,FALSE)</f>
        <v>0</v>
      </c>
      <c r="AA651" s="13">
        <f>(IF($K651="No",0,VLOOKUP(AA$3,LISTS!$M$2:$N$21,2,FALSE)*O651))*VLOOKUP($H651,LISTS!$G$2:$H$10,2,FALSE)</f>
        <v>0</v>
      </c>
      <c r="AB651" s="13">
        <f>(IF($K651="No",0,VLOOKUP(AB$3,LISTS!$M$2:$N$21,2,FALSE)*P651))*VLOOKUP($H651,LISTS!$G$2:$H$10,2,FALSE)</f>
        <v>0</v>
      </c>
      <c r="AC651" s="13">
        <f>(IF($K651="No",0,VLOOKUP(AC$3,LISTS!$M$2:$N$21,2,FALSE)*IF(Q651="YES",1,0)))*VLOOKUP($H651,LISTS!$G$2:$H$10,2,FALSE)</f>
        <v>0</v>
      </c>
      <c r="AD651" s="13">
        <f>(IF($K651="No",0,VLOOKUP(AD$3,LISTS!$M$2:$N$21,2,FALSE)*IF(R651="YES",1,0)))*VLOOKUP($H651,LISTS!$G$2:$H$10,2,FALSE)</f>
        <v>0</v>
      </c>
      <c r="AE651" s="13">
        <f>(IF($K651="No",0,VLOOKUP(AE$3,LISTS!$M$2:$N$21,2,FALSE)*IF(S651="YES",1,0)))*VLOOKUP($H651,LISTS!$G$2:$H$10,2,FALSE)</f>
        <v>0</v>
      </c>
      <c r="AF651" s="13">
        <f>(IF($K651="No",0,VLOOKUP(AF$3,LISTS!$M$2:$N$21,2,FALSE)*IF(T651="YES",1,0)))*VLOOKUP($H651,LISTS!$G$2:$H$10,2,FALSE)</f>
        <v>0</v>
      </c>
      <c r="AG651" s="13">
        <f>(IF($K651="No",0,VLOOKUP(AG$3,LISTS!$M$2:$N$21,2,FALSE)*IF(U651="YES",1,0)))*VLOOKUP($H651,LISTS!$G$2:$H$10,2,FALSE)</f>
        <v>0</v>
      </c>
      <c r="AH651" s="13">
        <f>(IF($K651="No",0,VLOOKUP(AH$3,LISTS!$M$2:$N$21,2,FALSE)*IF(V651="YES",1,0)))*VLOOKUP($H651,LISTS!$G$2:$H$10,2,FALSE)</f>
        <v>0</v>
      </c>
      <c r="AI651" s="29">
        <f t="shared" si="121"/>
        <v>0</v>
      </c>
    </row>
    <row r="652" spans="1:35" x14ac:dyDescent="0.25">
      <c r="A652" s="3">
        <f t="shared" si="116"/>
        <v>2023</v>
      </c>
      <c r="B652" s="11">
        <f t="shared" si="117"/>
        <v>23</v>
      </c>
      <c r="C652" s="11" t="str">
        <f>VLOOKUP($B652,'FIXTURES INPUT'!$A$4:$H$41,2,FALSE)</f>
        <v>WK23</v>
      </c>
      <c r="D652" s="13" t="str">
        <f>VLOOKUP($B652,'FIXTURES INPUT'!$A$4:$H$41,3,FALSE)</f>
        <v>Sun</v>
      </c>
      <c r="E652" s="14">
        <f>VLOOKUP($B652,'FIXTURES INPUT'!$A$4:$H$41,4,FALSE)</f>
        <v>45179</v>
      </c>
      <c r="F652" s="4" t="str">
        <f>VLOOKUP($B652,'FIXTURES INPUT'!$A$4:$H$41,6,FALSE)</f>
        <v>Hadleigh</v>
      </c>
      <c r="G652" s="13" t="str">
        <f>VLOOKUP($B652,'FIXTURES INPUT'!$A$4:$H$41,7,FALSE)</f>
        <v>Home</v>
      </c>
      <c r="H652" s="13" t="str">
        <f>VLOOKUP($B652,'FIXTURES INPUT'!$A$4:$H$41,8,FALSE)</f>
        <v>Standard</v>
      </c>
      <c r="I652" s="13">
        <f t="shared" si="111"/>
        <v>11</v>
      </c>
      <c r="J652" s="4" t="str">
        <f>VLOOKUP($I652,LISTS!$A$2:$B$39,2,FALSE)</f>
        <v>Minndo</v>
      </c>
      <c r="K652" s="32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X652" s="13">
        <f>(IF($K652="No",0,VLOOKUP(X$3,LISTS!$M$2:$N$21,2,FALSE)*L652))*VLOOKUP($H652,LISTS!$G$2:$H$10,2,FALSE)</f>
        <v>0</v>
      </c>
      <c r="Y652" s="13">
        <f>(IF($K652="No",0,VLOOKUP(Y$3,LISTS!$M$2:$N$21,2,FALSE)*M652))*VLOOKUP($H652,LISTS!$G$2:$H$10,2,FALSE)</f>
        <v>0</v>
      </c>
      <c r="Z652" s="13">
        <f>(IF($K652="No",0,VLOOKUP(Z$3,LISTS!$M$2:$N$21,2,FALSE)*N652))*VLOOKUP($H652,LISTS!$G$2:$H$10,2,FALSE)</f>
        <v>0</v>
      </c>
      <c r="AA652" s="13">
        <f>(IF($K652="No",0,VLOOKUP(AA$3,LISTS!$M$2:$N$21,2,FALSE)*O652))*VLOOKUP($H652,LISTS!$G$2:$H$10,2,FALSE)</f>
        <v>0</v>
      </c>
      <c r="AB652" s="13">
        <f>(IF($K652="No",0,VLOOKUP(AB$3,LISTS!$M$2:$N$21,2,FALSE)*P652))*VLOOKUP($H652,LISTS!$G$2:$H$10,2,FALSE)</f>
        <v>0</v>
      </c>
      <c r="AC652" s="13">
        <f>(IF($K652="No",0,VLOOKUP(AC$3,LISTS!$M$2:$N$21,2,FALSE)*IF(Q652="YES",1,0)))*VLOOKUP($H652,LISTS!$G$2:$H$10,2,FALSE)</f>
        <v>0</v>
      </c>
      <c r="AD652" s="13">
        <f>(IF($K652="No",0,VLOOKUP(AD$3,LISTS!$M$2:$N$21,2,FALSE)*IF(R652="YES",1,0)))*VLOOKUP($H652,LISTS!$G$2:$H$10,2,FALSE)</f>
        <v>0</v>
      </c>
      <c r="AE652" s="13">
        <f>(IF($K652="No",0,VLOOKUP(AE$3,LISTS!$M$2:$N$21,2,FALSE)*IF(S652="YES",1,0)))*VLOOKUP($H652,LISTS!$G$2:$H$10,2,FALSE)</f>
        <v>0</v>
      </c>
      <c r="AF652" s="13">
        <f>(IF($K652="No",0,VLOOKUP(AF$3,LISTS!$M$2:$N$21,2,FALSE)*IF(T652="YES",1,0)))*VLOOKUP($H652,LISTS!$G$2:$H$10,2,FALSE)</f>
        <v>0</v>
      </c>
      <c r="AG652" s="13">
        <f>(IF($K652="No",0,VLOOKUP(AG$3,LISTS!$M$2:$N$21,2,FALSE)*IF(U652="YES",1,0)))*VLOOKUP($H652,LISTS!$G$2:$H$10,2,FALSE)</f>
        <v>0</v>
      </c>
      <c r="AH652" s="13">
        <f>(IF($K652="No",0,VLOOKUP(AH$3,LISTS!$M$2:$N$21,2,FALSE)*IF(V652="YES",1,0)))*VLOOKUP($H652,LISTS!$G$2:$H$10,2,FALSE)</f>
        <v>0</v>
      </c>
      <c r="AI652" s="29">
        <f t="shared" si="121"/>
        <v>0</v>
      </c>
    </row>
    <row r="653" spans="1:35" x14ac:dyDescent="0.25">
      <c r="A653" s="3">
        <f t="shared" si="116"/>
        <v>2023</v>
      </c>
      <c r="B653" s="11">
        <f t="shared" si="117"/>
        <v>23</v>
      </c>
      <c r="C653" s="11" t="str">
        <f>VLOOKUP($B653,'FIXTURES INPUT'!$A$4:$H$41,2,FALSE)</f>
        <v>WK23</v>
      </c>
      <c r="D653" s="13" t="str">
        <f>VLOOKUP($B653,'FIXTURES INPUT'!$A$4:$H$41,3,FALSE)</f>
        <v>Sun</v>
      </c>
      <c r="E653" s="14">
        <f>VLOOKUP($B653,'FIXTURES INPUT'!$A$4:$H$41,4,FALSE)</f>
        <v>45179</v>
      </c>
      <c r="F653" s="4" t="str">
        <f>VLOOKUP($B653,'FIXTURES INPUT'!$A$4:$H$41,6,FALSE)</f>
        <v>Hadleigh</v>
      </c>
      <c r="G653" s="13" t="str">
        <f>VLOOKUP($B653,'FIXTURES INPUT'!$A$4:$H$41,7,FALSE)</f>
        <v>Home</v>
      </c>
      <c r="H653" s="13" t="str">
        <f>VLOOKUP($B653,'FIXTURES INPUT'!$A$4:$H$41,8,FALSE)</f>
        <v>Standard</v>
      </c>
      <c r="I653" s="13">
        <f t="shared" si="111"/>
        <v>12</v>
      </c>
      <c r="J653" s="4" t="str">
        <f>VLOOKUP($I653,LISTS!$A$2:$B$39,2,FALSE)</f>
        <v>Bevan Gordon</v>
      </c>
      <c r="K653" s="32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X653" s="13">
        <f>(IF($K653="No",0,VLOOKUP(X$3,LISTS!$M$2:$N$21,2,FALSE)*L653))*VLOOKUP($H653,LISTS!$G$2:$H$10,2,FALSE)</f>
        <v>0</v>
      </c>
      <c r="Y653" s="13">
        <f>(IF($K653="No",0,VLOOKUP(Y$3,LISTS!$M$2:$N$21,2,FALSE)*M653))*VLOOKUP($H653,LISTS!$G$2:$H$10,2,FALSE)</f>
        <v>0</v>
      </c>
      <c r="Z653" s="13">
        <f>(IF($K653="No",0,VLOOKUP(Z$3,LISTS!$M$2:$N$21,2,FALSE)*N653))*VLOOKUP($H653,LISTS!$G$2:$H$10,2,FALSE)</f>
        <v>0</v>
      </c>
      <c r="AA653" s="13">
        <f>(IF($K653="No",0,VLOOKUP(AA$3,LISTS!$M$2:$N$21,2,FALSE)*O653))*VLOOKUP($H653,LISTS!$G$2:$H$10,2,FALSE)</f>
        <v>0</v>
      </c>
      <c r="AB653" s="13">
        <f>(IF($K653="No",0,VLOOKUP(AB$3,LISTS!$M$2:$N$21,2,FALSE)*P653))*VLOOKUP($H653,LISTS!$G$2:$H$10,2,FALSE)</f>
        <v>0</v>
      </c>
      <c r="AC653" s="13">
        <f>(IF($K653="No",0,VLOOKUP(AC$3,LISTS!$M$2:$N$21,2,FALSE)*IF(Q653="YES",1,0)))*VLOOKUP($H653,LISTS!$G$2:$H$10,2,FALSE)</f>
        <v>0</v>
      </c>
      <c r="AD653" s="13">
        <f>(IF($K653="No",0,VLOOKUP(AD$3,LISTS!$M$2:$N$21,2,FALSE)*IF(R653="YES",1,0)))*VLOOKUP($H653,LISTS!$G$2:$H$10,2,FALSE)</f>
        <v>0</v>
      </c>
      <c r="AE653" s="13">
        <f>(IF($K653="No",0,VLOOKUP(AE$3,LISTS!$M$2:$N$21,2,FALSE)*IF(S653="YES",1,0)))*VLOOKUP($H653,LISTS!$G$2:$H$10,2,FALSE)</f>
        <v>0</v>
      </c>
      <c r="AF653" s="13">
        <f>(IF($K653="No",0,VLOOKUP(AF$3,LISTS!$M$2:$N$21,2,FALSE)*IF(T653="YES",1,0)))*VLOOKUP($H653,LISTS!$G$2:$H$10,2,FALSE)</f>
        <v>0</v>
      </c>
      <c r="AG653" s="13">
        <f>(IF($K653="No",0,VLOOKUP(AG$3,LISTS!$M$2:$N$21,2,FALSE)*IF(U653="YES",1,0)))*VLOOKUP($H653,LISTS!$G$2:$H$10,2,FALSE)</f>
        <v>0</v>
      </c>
      <c r="AH653" s="13">
        <f>(IF($K653="No",0,VLOOKUP(AH$3,LISTS!$M$2:$N$21,2,FALSE)*IF(V653="YES",1,0)))*VLOOKUP($H653,LISTS!$G$2:$H$10,2,FALSE)</f>
        <v>0</v>
      </c>
      <c r="AI653" s="29">
        <f t="shared" si="121"/>
        <v>0</v>
      </c>
    </row>
    <row r="654" spans="1:35" x14ac:dyDescent="0.25">
      <c r="A654" s="3">
        <f t="shared" si="116"/>
        <v>2023</v>
      </c>
      <c r="B654" s="11">
        <f t="shared" si="117"/>
        <v>23</v>
      </c>
      <c r="C654" s="11" t="str">
        <f>VLOOKUP($B654,'FIXTURES INPUT'!$A$4:$H$41,2,FALSE)</f>
        <v>WK23</v>
      </c>
      <c r="D654" s="13" t="str">
        <f>VLOOKUP($B654,'FIXTURES INPUT'!$A$4:$H$41,3,FALSE)</f>
        <v>Sun</v>
      </c>
      <c r="E654" s="14">
        <f>VLOOKUP($B654,'FIXTURES INPUT'!$A$4:$H$41,4,FALSE)</f>
        <v>45179</v>
      </c>
      <c r="F654" s="4" t="str">
        <f>VLOOKUP($B654,'FIXTURES INPUT'!$A$4:$H$41,6,FALSE)</f>
        <v>Hadleigh</v>
      </c>
      <c r="G654" s="13" t="str">
        <f>VLOOKUP($B654,'FIXTURES INPUT'!$A$4:$H$41,7,FALSE)</f>
        <v>Home</v>
      </c>
      <c r="H654" s="13" t="str">
        <f>VLOOKUP($B654,'FIXTURES INPUT'!$A$4:$H$41,8,FALSE)</f>
        <v>Standard</v>
      </c>
      <c r="I654" s="13">
        <f t="shared" si="111"/>
        <v>13</v>
      </c>
      <c r="J654" s="4" t="str">
        <f>VLOOKUP($I654,LISTS!$A$2:$B$39,2,FALSE)</f>
        <v>Harry Armour</v>
      </c>
      <c r="K654" s="32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X654" s="13">
        <f>(IF($K654="No",0,VLOOKUP(X$3,LISTS!$M$2:$N$21,2,FALSE)*L654))*VLOOKUP($H654,LISTS!$G$2:$H$10,2,FALSE)</f>
        <v>0</v>
      </c>
      <c r="Y654" s="13">
        <f>(IF($K654="No",0,VLOOKUP(Y$3,LISTS!$M$2:$N$21,2,FALSE)*M654))*VLOOKUP($H654,LISTS!$G$2:$H$10,2,FALSE)</f>
        <v>0</v>
      </c>
      <c r="Z654" s="13">
        <f>(IF($K654="No",0,VLOOKUP(Z$3,LISTS!$M$2:$N$21,2,FALSE)*N654))*VLOOKUP($H654,LISTS!$G$2:$H$10,2,FALSE)</f>
        <v>0</v>
      </c>
      <c r="AA654" s="13">
        <f>(IF($K654="No",0,VLOOKUP(AA$3,LISTS!$M$2:$N$21,2,FALSE)*O654))*VLOOKUP($H654,LISTS!$G$2:$H$10,2,FALSE)</f>
        <v>0</v>
      </c>
      <c r="AB654" s="13">
        <f>(IF($K654="No",0,VLOOKUP(AB$3,LISTS!$M$2:$N$21,2,FALSE)*P654))*VLOOKUP($H654,LISTS!$G$2:$H$10,2,FALSE)</f>
        <v>0</v>
      </c>
      <c r="AC654" s="13">
        <f>(IF($K654="No",0,VLOOKUP(AC$3,LISTS!$M$2:$N$21,2,FALSE)*IF(Q654="YES",1,0)))*VLOOKUP($H654,LISTS!$G$2:$H$10,2,FALSE)</f>
        <v>0</v>
      </c>
      <c r="AD654" s="13">
        <f>(IF($K654="No",0,VLOOKUP(AD$3,LISTS!$M$2:$N$21,2,FALSE)*IF(R654="YES",1,0)))*VLOOKUP($H654,LISTS!$G$2:$H$10,2,FALSE)</f>
        <v>0</v>
      </c>
      <c r="AE654" s="13">
        <f>(IF($K654="No",0,VLOOKUP(AE$3,LISTS!$M$2:$N$21,2,FALSE)*IF(S654="YES",1,0)))*VLOOKUP($H654,LISTS!$G$2:$H$10,2,FALSE)</f>
        <v>0</v>
      </c>
      <c r="AF654" s="13">
        <f>(IF($K654="No",0,VLOOKUP(AF$3,LISTS!$M$2:$N$21,2,FALSE)*IF(T654="YES",1,0)))*VLOOKUP($H654,LISTS!$G$2:$H$10,2,FALSE)</f>
        <v>0</v>
      </c>
      <c r="AG654" s="13">
        <f>(IF($K654="No",0,VLOOKUP(AG$3,LISTS!$M$2:$N$21,2,FALSE)*IF(U654="YES",1,0)))*VLOOKUP($H654,LISTS!$G$2:$H$10,2,FALSE)</f>
        <v>0</v>
      </c>
      <c r="AH654" s="13">
        <f>(IF($K654="No",0,VLOOKUP(AH$3,LISTS!$M$2:$N$21,2,FALSE)*IF(V654="YES",1,0)))*VLOOKUP($H654,LISTS!$G$2:$H$10,2,FALSE)</f>
        <v>0</v>
      </c>
      <c r="AI654" s="29">
        <f t="shared" si="121"/>
        <v>0</v>
      </c>
    </row>
    <row r="655" spans="1:35" x14ac:dyDescent="0.25">
      <c r="A655" s="3">
        <f t="shared" si="116"/>
        <v>2023</v>
      </c>
      <c r="B655" s="11">
        <f t="shared" si="117"/>
        <v>23</v>
      </c>
      <c r="C655" s="11" t="str">
        <f>VLOOKUP($B655,'FIXTURES INPUT'!$A$4:$H$41,2,FALSE)</f>
        <v>WK23</v>
      </c>
      <c r="D655" s="13" t="str">
        <f>VLOOKUP($B655,'FIXTURES INPUT'!$A$4:$H$41,3,FALSE)</f>
        <v>Sun</v>
      </c>
      <c r="E655" s="14">
        <f>VLOOKUP($B655,'FIXTURES INPUT'!$A$4:$H$41,4,FALSE)</f>
        <v>45179</v>
      </c>
      <c r="F655" s="4" t="str">
        <f>VLOOKUP($B655,'FIXTURES INPUT'!$A$4:$H$41,6,FALSE)</f>
        <v>Hadleigh</v>
      </c>
      <c r="G655" s="13" t="str">
        <f>VLOOKUP($B655,'FIXTURES INPUT'!$A$4:$H$41,7,FALSE)</f>
        <v>Home</v>
      </c>
      <c r="H655" s="13" t="str">
        <f>VLOOKUP($B655,'FIXTURES INPUT'!$A$4:$H$41,8,FALSE)</f>
        <v>Standard</v>
      </c>
      <c r="I655" s="13">
        <f t="shared" ref="I655:I699" si="123">I654+1</f>
        <v>14</v>
      </c>
      <c r="J655" s="4" t="str">
        <f>VLOOKUP($I655,LISTS!$A$2:$B$39,2,FALSE)</f>
        <v>KP</v>
      </c>
      <c r="K655" s="32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X655" s="13">
        <f>(IF($K655="No",0,VLOOKUP(X$3,LISTS!$M$2:$N$21,2,FALSE)*L655))*VLOOKUP($H655,LISTS!$G$2:$H$10,2,FALSE)</f>
        <v>0</v>
      </c>
      <c r="Y655" s="13">
        <f>(IF($K655="No",0,VLOOKUP(Y$3,LISTS!$M$2:$N$21,2,FALSE)*M655))*VLOOKUP($H655,LISTS!$G$2:$H$10,2,FALSE)</f>
        <v>0</v>
      </c>
      <c r="Z655" s="13">
        <f>(IF($K655="No",0,VLOOKUP(Z$3,LISTS!$M$2:$N$21,2,FALSE)*N655))*VLOOKUP($H655,LISTS!$G$2:$H$10,2,FALSE)</f>
        <v>0</v>
      </c>
      <c r="AA655" s="13">
        <f>(IF($K655="No",0,VLOOKUP(AA$3,LISTS!$M$2:$N$21,2,FALSE)*O655))*VLOOKUP($H655,LISTS!$G$2:$H$10,2,FALSE)</f>
        <v>0</v>
      </c>
      <c r="AB655" s="13">
        <f>(IF($K655="No",0,VLOOKUP(AB$3,LISTS!$M$2:$N$21,2,FALSE)*P655))*VLOOKUP($H655,LISTS!$G$2:$H$10,2,FALSE)</f>
        <v>0</v>
      </c>
      <c r="AC655" s="13">
        <f>(IF($K655="No",0,VLOOKUP(AC$3,LISTS!$M$2:$N$21,2,FALSE)*IF(Q655="YES",1,0)))*VLOOKUP($H655,LISTS!$G$2:$H$10,2,FALSE)</f>
        <v>0</v>
      </c>
      <c r="AD655" s="13">
        <f>(IF($K655="No",0,VLOOKUP(AD$3,LISTS!$M$2:$N$21,2,FALSE)*IF(R655="YES",1,0)))*VLOOKUP($H655,LISTS!$G$2:$H$10,2,FALSE)</f>
        <v>0</v>
      </c>
      <c r="AE655" s="13">
        <f>(IF($K655="No",0,VLOOKUP(AE$3,LISTS!$M$2:$N$21,2,FALSE)*IF(S655="YES",1,0)))*VLOOKUP($H655,LISTS!$G$2:$H$10,2,FALSE)</f>
        <v>0</v>
      </c>
      <c r="AF655" s="13">
        <f>(IF($K655="No",0,VLOOKUP(AF$3,LISTS!$M$2:$N$21,2,FALSE)*IF(T655="YES",1,0)))*VLOOKUP($H655,LISTS!$G$2:$H$10,2,FALSE)</f>
        <v>0</v>
      </c>
      <c r="AG655" s="13">
        <f>(IF($K655="No",0,VLOOKUP(AG$3,LISTS!$M$2:$N$21,2,FALSE)*IF(U655="YES",1,0)))*VLOOKUP($H655,LISTS!$G$2:$H$10,2,FALSE)</f>
        <v>0</v>
      </c>
      <c r="AH655" s="13">
        <f>(IF($K655="No",0,VLOOKUP(AH$3,LISTS!$M$2:$N$21,2,FALSE)*IF(V655="YES",1,0)))*VLOOKUP($H655,LISTS!$G$2:$H$10,2,FALSE)</f>
        <v>0</v>
      </c>
      <c r="AI655" s="29">
        <f t="shared" si="121"/>
        <v>0</v>
      </c>
    </row>
    <row r="656" spans="1:35" x14ac:dyDescent="0.25">
      <c r="A656" s="3">
        <f t="shared" si="116"/>
        <v>2023</v>
      </c>
      <c r="B656" s="11">
        <f t="shared" si="117"/>
        <v>23</v>
      </c>
      <c r="C656" s="11" t="str">
        <f>VLOOKUP($B656,'FIXTURES INPUT'!$A$4:$H$41,2,FALSE)</f>
        <v>WK23</v>
      </c>
      <c r="D656" s="13" t="str">
        <f>VLOOKUP($B656,'FIXTURES INPUT'!$A$4:$H$41,3,FALSE)</f>
        <v>Sun</v>
      </c>
      <c r="E656" s="14">
        <f>VLOOKUP($B656,'FIXTURES INPUT'!$A$4:$H$41,4,FALSE)</f>
        <v>45179</v>
      </c>
      <c r="F656" s="4" t="str">
        <f>VLOOKUP($B656,'FIXTURES INPUT'!$A$4:$H$41,6,FALSE)</f>
        <v>Hadleigh</v>
      </c>
      <c r="G656" s="13" t="str">
        <f>VLOOKUP($B656,'FIXTURES INPUT'!$A$4:$H$41,7,FALSE)</f>
        <v>Home</v>
      </c>
      <c r="H656" s="13" t="str">
        <f>VLOOKUP($B656,'FIXTURES INPUT'!$A$4:$H$41,8,FALSE)</f>
        <v>Standard</v>
      </c>
      <c r="I656" s="13">
        <f t="shared" si="123"/>
        <v>15</v>
      </c>
      <c r="J656" s="4" t="str">
        <f>VLOOKUP($I656,LISTS!$A$2:$B$39,2,FALSE)</f>
        <v>Will Stacey</v>
      </c>
      <c r="K656" s="32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X656" s="13">
        <f>(IF($K656="No",0,VLOOKUP(X$3,LISTS!$M$2:$N$21,2,FALSE)*L656))*VLOOKUP($H656,LISTS!$G$2:$H$10,2,FALSE)</f>
        <v>0</v>
      </c>
      <c r="Y656" s="13">
        <f>(IF($K656="No",0,VLOOKUP(Y$3,LISTS!$M$2:$N$21,2,FALSE)*M656))*VLOOKUP($H656,LISTS!$G$2:$H$10,2,FALSE)</f>
        <v>0</v>
      </c>
      <c r="Z656" s="13">
        <f>(IF($K656="No",0,VLOOKUP(Z$3,LISTS!$M$2:$N$21,2,FALSE)*N656))*VLOOKUP($H656,LISTS!$G$2:$H$10,2,FALSE)</f>
        <v>0</v>
      </c>
      <c r="AA656" s="13">
        <f>(IF($K656="No",0,VLOOKUP(AA$3,LISTS!$M$2:$N$21,2,FALSE)*O656))*VLOOKUP($H656,LISTS!$G$2:$H$10,2,FALSE)</f>
        <v>0</v>
      </c>
      <c r="AB656" s="13">
        <f>(IF($K656="No",0,VLOOKUP(AB$3,LISTS!$M$2:$N$21,2,FALSE)*P656))*VLOOKUP($H656,LISTS!$G$2:$H$10,2,FALSE)</f>
        <v>0</v>
      </c>
      <c r="AC656" s="13">
        <f>(IF($K656="No",0,VLOOKUP(AC$3,LISTS!$M$2:$N$21,2,FALSE)*IF(Q656="YES",1,0)))*VLOOKUP($H656,LISTS!$G$2:$H$10,2,FALSE)</f>
        <v>0</v>
      </c>
      <c r="AD656" s="13">
        <f>(IF($K656="No",0,VLOOKUP(AD$3,LISTS!$M$2:$N$21,2,FALSE)*IF(R656="YES",1,0)))*VLOOKUP($H656,LISTS!$G$2:$H$10,2,FALSE)</f>
        <v>0</v>
      </c>
      <c r="AE656" s="13">
        <f>(IF($K656="No",0,VLOOKUP(AE$3,LISTS!$M$2:$N$21,2,FALSE)*IF(S656="YES",1,0)))*VLOOKUP($H656,LISTS!$G$2:$H$10,2,FALSE)</f>
        <v>0</v>
      </c>
      <c r="AF656" s="13">
        <f>(IF($K656="No",0,VLOOKUP(AF$3,LISTS!$M$2:$N$21,2,FALSE)*IF(T656="YES",1,0)))*VLOOKUP($H656,LISTS!$G$2:$H$10,2,FALSE)</f>
        <v>0</v>
      </c>
      <c r="AG656" s="13">
        <f>(IF($K656="No",0,VLOOKUP(AG$3,LISTS!$M$2:$N$21,2,FALSE)*IF(U656="YES",1,0)))*VLOOKUP($H656,LISTS!$G$2:$H$10,2,FALSE)</f>
        <v>0</v>
      </c>
      <c r="AH656" s="13">
        <f>(IF($K656="No",0,VLOOKUP(AH$3,LISTS!$M$2:$N$21,2,FALSE)*IF(V656="YES",1,0)))*VLOOKUP($H656,LISTS!$G$2:$H$10,2,FALSE)</f>
        <v>0</v>
      </c>
      <c r="AI656" s="29">
        <f t="shared" si="121"/>
        <v>0</v>
      </c>
    </row>
    <row r="657" spans="1:35" x14ac:dyDescent="0.25">
      <c r="A657" s="3">
        <f t="shared" si="116"/>
        <v>2023</v>
      </c>
      <c r="B657" s="11">
        <f t="shared" si="117"/>
        <v>23</v>
      </c>
      <c r="C657" s="11" t="str">
        <f>VLOOKUP($B657,'FIXTURES INPUT'!$A$4:$H$41,2,FALSE)</f>
        <v>WK23</v>
      </c>
      <c r="D657" s="13" t="str">
        <f>VLOOKUP($B657,'FIXTURES INPUT'!$A$4:$H$41,3,FALSE)</f>
        <v>Sun</v>
      </c>
      <c r="E657" s="14">
        <f>VLOOKUP($B657,'FIXTURES INPUT'!$A$4:$H$41,4,FALSE)</f>
        <v>45179</v>
      </c>
      <c r="F657" s="4" t="str">
        <f>VLOOKUP($B657,'FIXTURES INPUT'!$A$4:$H$41,6,FALSE)</f>
        <v>Hadleigh</v>
      </c>
      <c r="G657" s="13" t="str">
        <f>VLOOKUP($B657,'FIXTURES INPUT'!$A$4:$H$41,7,FALSE)</f>
        <v>Home</v>
      </c>
      <c r="H657" s="13" t="str">
        <f>VLOOKUP($B657,'FIXTURES INPUT'!$A$4:$H$41,8,FALSE)</f>
        <v>Standard</v>
      </c>
      <c r="I657" s="13">
        <f t="shared" si="123"/>
        <v>16</v>
      </c>
      <c r="J657" s="4" t="str">
        <f>VLOOKUP($I657,LISTS!$A$2:$B$39,2,FALSE)</f>
        <v>Barry</v>
      </c>
      <c r="K657" s="32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X657" s="13">
        <f>(IF($K657="No",0,VLOOKUP(X$3,LISTS!$M$2:$N$21,2,FALSE)*L657))*VLOOKUP($H657,LISTS!$G$2:$H$10,2,FALSE)</f>
        <v>0</v>
      </c>
      <c r="Y657" s="13">
        <f>(IF($K657="No",0,VLOOKUP(Y$3,LISTS!$M$2:$N$21,2,FALSE)*M657))*VLOOKUP($H657,LISTS!$G$2:$H$10,2,FALSE)</f>
        <v>0</v>
      </c>
      <c r="Z657" s="13">
        <f>(IF($K657="No",0,VLOOKUP(Z$3,LISTS!$M$2:$N$21,2,FALSE)*N657))*VLOOKUP($H657,LISTS!$G$2:$H$10,2,FALSE)</f>
        <v>0</v>
      </c>
      <c r="AA657" s="13">
        <f>(IF($K657="No",0,VLOOKUP(AA$3,LISTS!$M$2:$N$21,2,FALSE)*O657))*VLOOKUP($H657,LISTS!$G$2:$H$10,2,FALSE)</f>
        <v>0</v>
      </c>
      <c r="AB657" s="13">
        <f>(IF($K657="No",0,VLOOKUP(AB$3,LISTS!$M$2:$N$21,2,FALSE)*P657))*VLOOKUP($H657,LISTS!$G$2:$H$10,2,FALSE)</f>
        <v>0</v>
      </c>
      <c r="AC657" s="13">
        <f>(IF($K657="No",0,VLOOKUP(AC$3,LISTS!$M$2:$N$21,2,FALSE)*IF(Q657="YES",1,0)))*VLOOKUP($H657,LISTS!$G$2:$H$10,2,FALSE)</f>
        <v>0</v>
      </c>
      <c r="AD657" s="13">
        <f>(IF($K657="No",0,VLOOKUP(AD$3,LISTS!$M$2:$N$21,2,FALSE)*IF(R657="YES",1,0)))*VLOOKUP($H657,LISTS!$G$2:$H$10,2,FALSE)</f>
        <v>0</v>
      </c>
      <c r="AE657" s="13">
        <f>(IF($K657="No",0,VLOOKUP(AE$3,LISTS!$M$2:$N$21,2,FALSE)*IF(S657="YES",1,0)))*VLOOKUP($H657,LISTS!$G$2:$H$10,2,FALSE)</f>
        <v>0</v>
      </c>
      <c r="AF657" s="13">
        <f>(IF($K657="No",0,VLOOKUP(AF$3,LISTS!$M$2:$N$21,2,FALSE)*IF(T657="YES",1,0)))*VLOOKUP($H657,LISTS!$G$2:$H$10,2,FALSE)</f>
        <v>0</v>
      </c>
      <c r="AG657" s="13">
        <f>(IF($K657="No",0,VLOOKUP(AG$3,LISTS!$M$2:$N$21,2,FALSE)*IF(U657="YES",1,0)))*VLOOKUP($H657,LISTS!$G$2:$H$10,2,FALSE)</f>
        <v>0</v>
      </c>
      <c r="AH657" s="13">
        <f>(IF($K657="No",0,VLOOKUP(AH$3,LISTS!$M$2:$N$21,2,FALSE)*IF(V657="YES",1,0)))*VLOOKUP($H657,LISTS!$G$2:$H$10,2,FALSE)</f>
        <v>0</v>
      </c>
      <c r="AI657" s="29">
        <f t="shared" si="121"/>
        <v>0</v>
      </c>
    </row>
    <row r="658" spans="1:35" x14ac:dyDescent="0.25">
      <c r="A658" s="3">
        <f t="shared" si="116"/>
        <v>2023</v>
      </c>
      <c r="B658" s="11">
        <f t="shared" si="117"/>
        <v>23</v>
      </c>
      <c r="C658" s="11" t="str">
        <f>VLOOKUP($B658,'FIXTURES INPUT'!$A$4:$H$41,2,FALSE)</f>
        <v>WK23</v>
      </c>
      <c r="D658" s="13" t="str">
        <f>VLOOKUP($B658,'FIXTURES INPUT'!$A$4:$H$41,3,FALSE)</f>
        <v>Sun</v>
      </c>
      <c r="E658" s="14">
        <f>VLOOKUP($B658,'FIXTURES INPUT'!$A$4:$H$41,4,FALSE)</f>
        <v>45179</v>
      </c>
      <c r="F658" s="4" t="str">
        <f>VLOOKUP($B658,'FIXTURES INPUT'!$A$4:$H$41,6,FALSE)</f>
        <v>Hadleigh</v>
      </c>
      <c r="G658" s="13" t="str">
        <f>VLOOKUP($B658,'FIXTURES INPUT'!$A$4:$H$41,7,FALSE)</f>
        <v>Home</v>
      </c>
      <c r="H658" s="13" t="str">
        <f>VLOOKUP($B658,'FIXTURES INPUT'!$A$4:$H$41,8,FALSE)</f>
        <v>Standard</v>
      </c>
      <c r="I658" s="13">
        <f t="shared" si="123"/>
        <v>17</v>
      </c>
      <c r="J658" s="4" t="str">
        <f>VLOOKUP($I658,LISTS!$A$2:$B$39,2,FALSE)</f>
        <v>Rob Sherriff</v>
      </c>
      <c r="K658" s="32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X658" s="13">
        <f>(IF($K658="No",0,VLOOKUP(X$3,LISTS!$M$2:$N$21,2,FALSE)*L658))*VLOOKUP($H658,LISTS!$G$2:$H$10,2,FALSE)</f>
        <v>0</v>
      </c>
      <c r="Y658" s="13">
        <f>(IF($K658="No",0,VLOOKUP(Y$3,LISTS!$M$2:$N$21,2,FALSE)*M658))*VLOOKUP($H658,LISTS!$G$2:$H$10,2,FALSE)</f>
        <v>0</v>
      </c>
      <c r="Z658" s="13">
        <f>(IF($K658="No",0,VLOOKUP(Z$3,LISTS!$M$2:$N$21,2,FALSE)*N658))*VLOOKUP($H658,LISTS!$G$2:$H$10,2,FALSE)</f>
        <v>0</v>
      </c>
      <c r="AA658" s="13">
        <f>(IF($K658="No",0,VLOOKUP(AA$3,LISTS!$M$2:$N$21,2,FALSE)*O658))*VLOOKUP($H658,LISTS!$G$2:$H$10,2,FALSE)</f>
        <v>0</v>
      </c>
      <c r="AB658" s="13">
        <f>(IF($K658="No",0,VLOOKUP(AB$3,LISTS!$M$2:$N$21,2,FALSE)*P658))*VLOOKUP($H658,LISTS!$G$2:$H$10,2,FALSE)</f>
        <v>0</v>
      </c>
      <c r="AC658" s="13">
        <f>(IF($K658="No",0,VLOOKUP(AC$3,LISTS!$M$2:$N$21,2,FALSE)*IF(Q658="YES",1,0)))*VLOOKUP($H658,LISTS!$G$2:$H$10,2,FALSE)</f>
        <v>0</v>
      </c>
      <c r="AD658" s="13">
        <f>(IF($K658="No",0,VLOOKUP(AD$3,LISTS!$M$2:$N$21,2,FALSE)*IF(R658="YES",1,0)))*VLOOKUP($H658,LISTS!$G$2:$H$10,2,FALSE)</f>
        <v>0</v>
      </c>
      <c r="AE658" s="13">
        <f>(IF($K658="No",0,VLOOKUP(AE$3,LISTS!$M$2:$N$21,2,FALSE)*IF(S658="YES",1,0)))*VLOOKUP($H658,LISTS!$G$2:$H$10,2,FALSE)</f>
        <v>0</v>
      </c>
      <c r="AF658" s="13">
        <f>(IF($K658="No",0,VLOOKUP(AF$3,LISTS!$M$2:$N$21,2,FALSE)*IF(T658="YES",1,0)))*VLOOKUP($H658,LISTS!$G$2:$H$10,2,FALSE)</f>
        <v>0</v>
      </c>
      <c r="AG658" s="13">
        <f>(IF($K658="No",0,VLOOKUP(AG$3,LISTS!$M$2:$N$21,2,FALSE)*IF(U658="YES",1,0)))*VLOOKUP($H658,LISTS!$G$2:$H$10,2,FALSE)</f>
        <v>0</v>
      </c>
      <c r="AH658" s="13">
        <f>(IF($K658="No",0,VLOOKUP(AH$3,LISTS!$M$2:$N$21,2,FALSE)*IF(V658="YES",1,0)))*VLOOKUP($H658,LISTS!$G$2:$H$10,2,FALSE)</f>
        <v>0</v>
      </c>
      <c r="AI658" s="29">
        <f t="shared" si="121"/>
        <v>0</v>
      </c>
    </row>
    <row r="659" spans="1:35" x14ac:dyDescent="0.25">
      <c r="A659" s="3">
        <f t="shared" si="116"/>
        <v>2023</v>
      </c>
      <c r="B659" s="11">
        <f t="shared" si="117"/>
        <v>23</v>
      </c>
      <c r="C659" s="11" t="str">
        <f>VLOOKUP($B659,'FIXTURES INPUT'!$A$4:$H$41,2,FALSE)</f>
        <v>WK23</v>
      </c>
      <c r="D659" s="13" t="str">
        <f>VLOOKUP($B659,'FIXTURES INPUT'!$A$4:$H$41,3,FALSE)</f>
        <v>Sun</v>
      </c>
      <c r="E659" s="14">
        <f>VLOOKUP($B659,'FIXTURES INPUT'!$A$4:$H$41,4,FALSE)</f>
        <v>45179</v>
      </c>
      <c r="F659" s="4" t="str">
        <f>VLOOKUP($B659,'FIXTURES INPUT'!$A$4:$H$41,6,FALSE)</f>
        <v>Hadleigh</v>
      </c>
      <c r="G659" s="13" t="str">
        <f>VLOOKUP($B659,'FIXTURES INPUT'!$A$4:$H$41,7,FALSE)</f>
        <v>Home</v>
      </c>
      <c r="H659" s="13" t="str">
        <f>VLOOKUP($B659,'FIXTURES INPUT'!$A$4:$H$41,8,FALSE)</f>
        <v>Standard</v>
      </c>
      <c r="I659" s="13">
        <f t="shared" si="123"/>
        <v>18</v>
      </c>
      <c r="J659" s="4" t="str">
        <f>VLOOKUP($I659,LISTS!$A$2:$B$39,2,FALSE)</f>
        <v>Gary Chenery</v>
      </c>
      <c r="K659" s="32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X659" s="13">
        <f>(IF($K659="No",0,VLOOKUP(X$3,LISTS!$M$2:$N$21,2,FALSE)*L659))*VLOOKUP($H659,LISTS!$G$2:$H$10,2,FALSE)</f>
        <v>0</v>
      </c>
      <c r="Y659" s="13">
        <f>(IF($K659="No",0,VLOOKUP(Y$3,LISTS!$M$2:$N$21,2,FALSE)*M659))*VLOOKUP($H659,LISTS!$G$2:$H$10,2,FALSE)</f>
        <v>0</v>
      </c>
      <c r="Z659" s="13">
        <f>(IF($K659="No",0,VLOOKUP(Z$3,LISTS!$M$2:$N$21,2,FALSE)*N659))*VLOOKUP($H659,LISTS!$G$2:$H$10,2,FALSE)</f>
        <v>0</v>
      </c>
      <c r="AA659" s="13">
        <f>(IF($K659="No",0,VLOOKUP(AA$3,LISTS!$M$2:$N$21,2,FALSE)*O659))*VLOOKUP($H659,LISTS!$G$2:$H$10,2,FALSE)</f>
        <v>0</v>
      </c>
      <c r="AB659" s="13">
        <f>(IF($K659="No",0,VLOOKUP(AB$3,LISTS!$M$2:$N$21,2,FALSE)*P659))*VLOOKUP($H659,LISTS!$G$2:$H$10,2,FALSE)</f>
        <v>0</v>
      </c>
      <c r="AC659" s="13">
        <f>(IF($K659="No",0,VLOOKUP(AC$3,LISTS!$M$2:$N$21,2,FALSE)*IF(Q659="YES",1,0)))*VLOOKUP($H659,LISTS!$G$2:$H$10,2,FALSE)</f>
        <v>0</v>
      </c>
      <c r="AD659" s="13">
        <f>(IF($K659="No",0,VLOOKUP(AD$3,LISTS!$M$2:$N$21,2,FALSE)*IF(R659="YES",1,0)))*VLOOKUP($H659,LISTS!$G$2:$H$10,2,FALSE)</f>
        <v>0</v>
      </c>
      <c r="AE659" s="13">
        <f>(IF($K659="No",0,VLOOKUP(AE$3,LISTS!$M$2:$N$21,2,FALSE)*IF(S659="YES",1,0)))*VLOOKUP($H659,LISTS!$G$2:$H$10,2,FALSE)</f>
        <v>0</v>
      </c>
      <c r="AF659" s="13">
        <f>(IF($K659="No",0,VLOOKUP(AF$3,LISTS!$M$2:$N$21,2,FALSE)*IF(T659="YES",1,0)))*VLOOKUP($H659,LISTS!$G$2:$H$10,2,FALSE)</f>
        <v>0</v>
      </c>
      <c r="AG659" s="13">
        <f>(IF($K659="No",0,VLOOKUP(AG$3,LISTS!$M$2:$N$21,2,FALSE)*IF(U659="YES",1,0)))*VLOOKUP($H659,LISTS!$G$2:$H$10,2,FALSE)</f>
        <v>0</v>
      </c>
      <c r="AH659" s="13">
        <f>(IF($K659="No",0,VLOOKUP(AH$3,LISTS!$M$2:$N$21,2,FALSE)*IF(V659="YES",1,0)))*VLOOKUP($H659,LISTS!$G$2:$H$10,2,FALSE)</f>
        <v>0</v>
      </c>
      <c r="AI659" s="29">
        <f t="shared" si="121"/>
        <v>0</v>
      </c>
    </row>
    <row r="660" spans="1:35" x14ac:dyDescent="0.25">
      <c r="A660" s="3">
        <f t="shared" si="116"/>
        <v>2023</v>
      </c>
      <c r="B660" s="11">
        <f t="shared" si="117"/>
        <v>23</v>
      </c>
      <c r="C660" s="11" t="str">
        <f>VLOOKUP($B660,'FIXTURES INPUT'!$A$4:$H$41,2,FALSE)</f>
        <v>WK23</v>
      </c>
      <c r="D660" s="13" t="str">
        <f>VLOOKUP($B660,'FIXTURES INPUT'!$A$4:$H$41,3,FALSE)</f>
        <v>Sun</v>
      </c>
      <c r="E660" s="14">
        <f>VLOOKUP($B660,'FIXTURES INPUT'!$A$4:$H$41,4,FALSE)</f>
        <v>45179</v>
      </c>
      <c r="F660" s="4" t="str">
        <f>VLOOKUP($B660,'FIXTURES INPUT'!$A$4:$H$41,6,FALSE)</f>
        <v>Hadleigh</v>
      </c>
      <c r="G660" s="13" t="str">
        <f>VLOOKUP($B660,'FIXTURES INPUT'!$A$4:$H$41,7,FALSE)</f>
        <v>Home</v>
      </c>
      <c r="H660" s="13" t="str">
        <f>VLOOKUP($B660,'FIXTURES INPUT'!$A$4:$H$41,8,FALSE)</f>
        <v>Standard</v>
      </c>
      <c r="I660" s="13">
        <f t="shared" si="123"/>
        <v>19</v>
      </c>
      <c r="J660" s="4" t="str">
        <f>VLOOKUP($I660,LISTS!$A$2:$B$39,2,FALSE)</f>
        <v>Jack Cousins</v>
      </c>
      <c r="K660" s="32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X660" s="13">
        <f>(IF($K660="No",0,VLOOKUP(X$3,LISTS!$M$2:$N$21,2,FALSE)*L660))*VLOOKUP($H660,LISTS!$G$2:$H$10,2,FALSE)</f>
        <v>0</v>
      </c>
      <c r="Y660" s="13">
        <f>(IF($K660="No",0,VLOOKUP(Y$3,LISTS!$M$2:$N$21,2,FALSE)*M660))*VLOOKUP($H660,LISTS!$G$2:$H$10,2,FALSE)</f>
        <v>0</v>
      </c>
      <c r="Z660" s="13">
        <f>(IF($K660="No",0,VLOOKUP(Z$3,LISTS!$M$2:$N$21,2,FALSE)*N660))*VLOOKUP($H660,LISTS!$G$2:$H$10,2,FALSE)</f>
        <v>0</v>
      </c>
      <c r="AA660" s="13">
        <f>(IF($K660="No",0,VLOOKUP(AA$3,LISTS!$M$2:$N$21,2,FALSE)*O660))*VLOOKUP($H660,LISTS!$G$2:$H$10,2,FALSE)</f>
        <v>0</v>
      </c>
      <c r="AB660" s="13">
        <f>(IF($K660="No",0,VLOOKUP(AB$3,LISTS!$M$2:$N$21,2,FALSE)*P660))*VLOOKUP($H660,LISTS!$G$2:$H$10,2,FALSE)</f>
        <v>0</v>
      </c>
      <c r="AC660" s="13">
        <f>(IF($K660="No",0,VLOOKUP(AC$3,LISTS!$M$2:$N$21,2,FALSE)*IF(Q660="YES",1,0)))*VLOOKUP($H660,LISTS!$G$2:$H$10,2,FALSE)</f>
        <v>0</v>
      </c>
      <c r="AD660" s="13">
        <f>(IF($K660="No",0,VLOOKUP(AD$3,LISTS!$M$2:$N$21,2,FALSE)*IF(R660="YES",1,0)))*VLOOKUP($H660,LISTS!$G$2:$H$10,2,FALSE)</f>
        <v>0</v>
      </c>
      <c r="AE660" s="13">
        <f>(IF($K660="No",0,VLOOKUP(AE$3,LISTS!$M$2:$N$21,2,FALSE)*IF(S660="YES",1,0)))*VLOOKUP($H660,LISTS!$G$2:$H$10,2,FALSE)</f>
        <v>0</v>
      </c>
      <c r="AF660" s="13">
        <f>(IF($K660="No",0,VLOOKUP(AF$3,LISTS!$M$2:$N$21,2,FALSE)*IF(T660="YES",1,0)))*VLOOKUP($H660,LISTS!$G$2:$H$10,2,FALSE)</f>
        <v>0</v>
      </c>
      <c r="AG660" s="13">
        <f>(IF($K660="No",0,VLOOKUP(AG$3,LISTS!$M$2:$N$21,2,FALSE)*IF(U660="YES",1,0)))*VLOOKUP($H660,LISTS!$G$2:$H$10,2,FALSE)</f>
        <v>0</v>
      </c>
      <c r="AH660" s="13">
        <f>(IF($K660="No",0,VLOOKUP(AH$3,LISTS!$M$2:$N$21,2,FALSE)*IF(V660="YES",1,0)))*VLOOKUP($H660,LISTS!$G$2:$H$10,2,FALSE)</f>
        <v>0</v>
      </c>
      <c r="AI660" s="29">
        <f t="shared" si="121"/>
        <v>0</v>
      </c>
    </row>
    <row r="661" spans="1:35" x14ac:dyDescent="0.25">
      <c r="A661" s="3">
        <f t="shared" si="116"/>
        <v>2023</v>
      </c>
      <c r="B661" s="11">
        <f t="shared" si="117"/>
        <v>23</v>
      </c>
      <c r="C661" s="11" t="str">
        <f>VLOOKUP($B661,'FIXTURES INPUT'!$A$4:$H$41,2,FALSE)</f>
        <v>WK23</v>
      </c>
      <c r="D661" s="13" t="str">
        <f>VLOOKUP($B661,'FIXTURES INPUT'!$A$4:$H$41,3,FALSE)</f>
        <v>Sun</v>
      </c>
      <c r="E661" s="14">
        <f>VLOOKUP($B661,'FIXTURES INPUT'!$A$4:$H$41,4,FALSE)</f>
        <v>45179</v>
      </c>
      <c r="F661" s="4" t="str">
        <f>VLOOKUP($B661,'FIXTURES INPUT'!$A$4:$H$41,6,FALSE)</f>
        <v>Hadleigh</v>
      </c>
      <c r="G661" s="13" t="str">
        <f>VLOOKUP($B661,'FIXTURES INPUT'!$A$4:$H$41,7,FALSE)</f>
        <v>Home</v>
      </c>
      <c r="H661" s="13" t="str">
        <f>VLOOKUP($B661,'FIXTURES INPUT'!$A$4:$H$41,8,FALSE)</f>
        <v>Standard</v>
      </c>
      <c r="I661" s="13">
        <f t="shared" si="123"/>
        <v>20</v>
      </c>
      <c r="J661" s="5" t="str">
        <f>VLOOKUP($I661,LISTS!$A$2:$B$39,2,FALSE)</f>
        <v>Stuart Pacey</v>
      </c>
      <c r="K661" s="32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X661" s="13">
        <f>(IF($K661="No",0,VLOOKUP(X$3,LISTS!$M$2:$N$21,2,FALSE)*L661))*VLOOKUP($H661,LISTS!$G$2:$H$10,2,FALSE)</f>
        <v>0</v>
      </c>
      <c r="Y661" s="13">
        <f>(IF($K661="No",0,VLOOKUP(Y$3,LISTS!$M$2:$N$21,2,FALSE)*M661))*VLOOKUP($H661,LISTS!$G$2:$H$10,2,FALSE)</f>
        <v>0</v>
      </c>
      <c r="Z661" s="13">
        <f>(IF($K661="No",0,VLOOKUP(Z$3,LISTS!$M$2:$N$21,2,FALSE)*N661))*VLOOKUP($H661,LISTS!$G$2:$H$10,2,FALSE)</f>
        <v>0</v>
      </c>
      <c r="AA661" s="13">
        <f>(IF($K661="No",0,VLOOKUP(AA$3,LISTS!$M$2:$N$21,2,FALSE)*O661))*VLOOKUP($H661,LISTS!$G$2:$H$10,2,FALSE)</f>
        <v>0</v>
      </c>
      <c r="AB661" s="13">
        <f>(IF($K661="No",0,VLOOKUP(AB$3,LISTS!$M$2:$N$21,2,FALSE)*P661))*VLOOKUP($H661,LISTS!$G$2:$H$10,2,FALSE)</f>
        <v>0</v>
      </c>
      <c r="AC661" s="13">
        <f>(IF($K661="No",0,VLOOKUP(AC$3,LISTS!$M$2:$N$21,2,FALSE)*IF(Q661="YES",1,0)))*VLOOKUP($H661,LISTS!$G$2:$H$10,2,FALSE)</f>
        <v>0</v>
      </c>
      <c r="AD661" s="13">
        <f>(IF($K661="No",0,VLOOKUP(AD$3,LISTS!$M$2:$N$21,2,FALSE)*IF(R661="YES",1,0)))*VLOOKUP($H661,LISTS!$G$2:$H$10,2,FALSE)</f>
        <v>0</v>
      </c>
      <c r="AE661" s="13">
        <f>(IF($K661="No",0,VLOOKUP(AE$3,LISTS!$M$2:$N$21,2,FALSE)*IF(S661="YES",1,0)))*VLOOKUP($H661,LISTS!$G$2:$H$10,2,FALSE)</f>
        <v>0</v>
      </c>
      <c r="AF661" s="13">
        <f>(IF($K661="No",0,VLOOKUP(AF$3,LISTS!$M$2:$N$21,2,FALSE)*IF(T661="YES",1,0)))*VLOOKUP($H661,LISTS!$G$2:$H$10,2,FALSE)</f>
        <v>0</v>
      </c>
      <c r="AG661" s="13">
        <f>(IF($K661="No",0,VLOOKUP(AG$3,LISTS!$M$2:$N$21,2,FALSE)*IF(U661="YES",1,0)))*VLOOKUP($H661,LISTS!$G$2:$H$10,2,FALSE)</f>
        <v>0</v>
      </c>
      <c r="AH661" s="13">
        <f>(IF($K661="No",0,VLOOKUP(AH$3,LISTS!$M$2:$N$21,2,FALSE)*IF(V661="YES",1,0)))*VLOOKUP($H661,LISTS!$G$2:$H$10,2,FALSE)</f>
        <v>0</v>
      </c>
      <c r="AI661" s="29">
        <f t="shared" si="121"/>
        <v>0</v>
      </c>
    </row>
    <row r="662" spans="1:35" x14ac:dyDescent="0.25">
      <c r="A662" s="3">
        <f t="shared" si="116"/>
        <v>2023</v>
      </c>
      <c r="B662" s="11">
        <f t="shared" si="117"/>
        <v>23</v>
      </c>
      <c r="C662" s="11" t="str">
        <f>VLOOKUP($B662,'FIXTURES INPUT'!$A$4:$H$41,2,FALSE)</f>
        <v>WK23</v>
      </c>
      <c r="D662" s="13" t="str">
        <f>VLOOKUP($B662,'FIXTURES INPUT'!$A$4:$H$41,3,FALSE)</f>
        <v>Sun</v>
      </c>
      <c r="E662" s="14">
        <f>VLOOKUP($B662,'FIXTURES INPUT'!$A$4:$H$41,4,FALSE)</f>
        <v>45179</v>
      </c>
      <c r="F662" s="4" t="str">
        <f>VLOOKUP($B662,'FIXTURES INPUT'!$A$4:$H$41,6,FALSE)</f>
        <v>Hadleigh</v>
      </c>
      <c r="G662" s="13" t="str">
        <f>VLOOKUP($B662,'FIXTURES INPUT'!$A$4:$H$41,7,FALSE)</f>
        <v>Home</v>
      </c>
      <c r="H662" s="13" t="str">
        <f>VLOOKUP($B662,'FIXTURES INPUT'!$A$4:$H$41,8,FALSE)</f>
        <v>Standard</v>
      </c>
      <c r="I662" s="13">
        <f t="shared" si="123"/>
        <v>21</v>
      </c>
      <c r="J662" s="4" t="str">
        <f>VLOOKUP($I662,LISTS!$A$2:$B$39,2,FALSE)</f>
        <v>Additional 3</v>
      </c>
      <c r="K662" s="32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X662" s="13">
        <f>(IF($K662="No",0,VLOOKUP(X$3,LISTS!$M$2:$N$21,2,FALSE)*L662))*VLOOKUP($H662,LISTS!$G$2:$H$10,2,FALSE)</f>
        <v>0</v>
      </c>
      <c r="Y662" s="13">
        <f>(IF($K662="No",0,VLOOKUP(Y$3,LISTS!$M$2:$N$21,2,FALSE)*M662))*VLOOKUP($H662,LISTS!$G$2:$H$10,2,FALSE)</f>
        <v>0</v>
      </c>
      <c r="Z662" s="13">
        <f>(IF($K662="No",0,VLOOKUP(Z$3,LISTS!$M$2:$N$21,2,FALSE)*N662))*VLOOKUP($H662,LISTS!$G$2:$H$10,2,FALSE)</f>
        <v>0</v>
      </c>
      <c r="AA662" s="13">
        <f>(IF($K662="No",0,VLOOKUP(AA$3,LISTS!$M$2:$N$21,2,FALSE)*O662))*VLOOKUP($H662,LISTS!$G$2:$H$10,2,FALSE)</f>
        <v>0</v>
      </c>
      <c r="AB662" s="13">
        <f>(IF($K662="No",0,VLOOKUP(AB$3,LISTS!$M$2:$N$21,2,FALSE)*P662))*VLOOKUP($H662,LISTS!$G$2:$H$10,2,FALSE)</f>
        <v>0</v>
      </c>
      <c r="AC662" s="13">
        <f>(IF($K662="No",0,VLOOKUP(AC$3,LISTS!$M$2:$N$21,2,FALSE)*IF(Q662="YES",1,0)))*VLOOKUP($H662,LISTS!$G$2:$H$10,2,FALSE)</f>
        <v>0</v>
      </c>
      <c r="AD662" s="13">
        <f>(IF($K662="No",0,VLOOKUP(AD$3,LISTS!$M$2:$N$21,2,FALSE)*IF(R662="YES",1,0)))*VLOOKUP($H662,LISTS!$G$2:$H$10,2,FALSE)</f>
        <v>0</v>
      </c>
      <c r="AE662" s="13">
        <f>(IF($K662="No",0,VLOOKUP(AE$3,LISTS!$M$2:$N$21,2,FALSE)*IF(S662="YES",1,0)))*VLOOKUP($H662,LISTS!$G$2:$H$10,2,FALSE)</f>
        <v>0</v>
      </c>
      <c r="AF662" s="13">
        <f>(IF($K662="No",0,VLOOKUP(AF$3,LISTS!$M$2:$N$21,2,FALSE)*IF(T662="YES",1,0)))*VLOOKUP($H662,LISTS!$G$2:$H$10,2,FALSE)</f>
        <v>0</v>
      </c>
      <c r="AG662" s="13">
        <f>(IF($K662="No",0,VLOOKUP(AG$3,LISTS!$M$2:$N$21,2,FALSE)*IF(U662="YES",1,0)))*VLOOKUP($H662,LISTS!$G$2:$H$10,2,FALSE)</f>
        <v>0</v>
      </c>
      <c r="AH662" s="13">
        <f>(IF($K662="No",0,VLOOKUP(AH$3,LISTS!$M$2:$N$21,2,FALSE)*IF(V662="YES",1,0)))*VLOOKUP($H662,LISTS!$G$2:$H$10,2,FALSE)</f>
        <v>0</v>
      </c>
      <c r="AI662" s="29">
        <f t="shared" si="121"/>
        <v>0</v>
      </c>
    </row>
    <row r="663" spans="1:35" x14ac:dyDescent="0.25">
      <c r="A663" s="3">
        <f t="shared" si="116"/>
        <v>2023</v>
      </c>
      <c r="B663" s="11">
        <f t="shared" si="117"/>
        <v>23</v>
      </c>
      <c r="C663" s="11" t="str">
        <f>VLOOKUP($B663,'FIXTURES INPUT'!$A$4:$H$41,2,FALSE)</f>
        <v>WK23</v>
      </c>
      <c r="D663" s="13" t="str">
        <f>VLOOKUP($B663,'FIXTURES INPUT'!$A$4:$H$41,3,FALSE)</f>
        <v>Sun</v>
      </c>
      <c r="E663" s="14">
        <f>VLOOKUP($B663,'FIXTURES INPUT'!$A$4:$H$41,4,FALSE)</f>
        <v>45179</v>
      </c>
      <c r="F663" s="4" t="str">
        <f>VLOOKUP($B663,'FIXTURES INPUT'!$A$4:$H$41,6,FALSE)</f>
        <v>Hadleigh</v>
      </c>
      <c r="G663" s="13" t="str">
        <f>VLOOKUP($B663,'FIXTURES INPUT'!$A$4:$H$41,7,FALSE)</f>
        <v>Home</v>
      </c>
      <c r="H663" s="13" t="str">
        <f>VLOOKUP($B663,'FIXTURES INPUT'!$A$4:$H$41,8,FALSE)</f>
        <v>Standard</v>
      </c>
      <c r="I663" s="13">
        <f t="shared" si="123"/>
        <v>22</v>
      </c>
      <c r="J663" s="4" t="str">
        <f>VLOOKUP($I663,LISTS!$A$2:$B$39,2,FALSE)</f>
        <v>Additional 4</v>
      </c>
      <c r="K663" s="32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X663" s="13">
        <f>(IF($K663="No",0,VLOOKUP(X$3,LISTS!$M$2:$N$21,2,FALSE)*L663))*VLOOKUP($H663,LISTS!$G$2:$H$10,2,FALSE)</f>
        <v>0</v>
      </c>
      <c r="Y663" s="13">
        <f>(IF($K663="No",0,VLOOKUP(Y$3,LISTS!$M$2:$N$21,2,FALSE)*M663))*VLOOKUP($H663,LISTS!$G$2:$H$10,2,FALSE)</f>
        <v>0</v>
      </c>
      <c r="Z663" s="13">
        <f>(IF($K663="No",0,VLOOKUP(Z$3,LISTS!$M$2:$N$21,2,FALSE)*N663))*VLOOKUP($H663,LISTS!$G$2:$H$10,2,FALSE)</f>
        <v>0</v>
      </c>
      <c r="AA663" s="13">
        <f>(IF($K663="No",0,VLOOKUP(AA$3,LISTS!$M$2:$N$21,2,FALSE)*O663))*VLOOKUP($H663,LISTS!$G$2:$H$10,2,FALSE)</f>
        <v>0</v>
      </c>
      <c r="AB663" s="13">
        <f>(IF($K663="No",0,VLOOKUP(AB$3,LISTS!$M$2:$N$21,2,FALSE)*P663))*VLOOKUP($H663,LISTS!$G$2:$H$10,2,FALSE)</f>
        <v>0</v>
      </c>
      <c r="AC663" s="13">
        <f>(IF($K663="No",0,VLOOKUP(AC$3,LISTS!$M$2:$N$21,2,FALSE)*IF(Q663="YES",1,0)))*VLOOKUP($H663,LISTS!$G$2:$H$10,2,FALSE)</f>
        <v>0</v>
      </c>
      <c r="AD663" s="13">
        <f>(IF($K663="No",0,VLOOKUP(AD$3,LISTS!$M$2:$N$21,2,FALSE)*IF(R663="YES",1,0)))*VLOOKUP($H663,LISTS!$G$2:$H$10,2,FALSE)</f>
        <v>0</v>
      </c>
      <c r="AE663" s="13">
        <f>(IF($K663="No",0,VLOOKUP(AE$3,LISTS!$M$2:$N$21,2,FALSE)*IF(S663="YES",1,0)))*VLOOKUP($H663,LISTS!$G$2:$H$10,2,FALSE)</f>
        <v>0</v>
      </c>
      <c r="AF663" s="13">
        <f>(IF($K663="No",0,VLOOKUP(AF$3,LISTS!$M$2:$N$21,2,FALSE)*IF(T663="YES",1,0)))*VLOOKUP($H663,LISTS!$G$2:$H$10,2,FALSE)</f>
        <v>0</v>
      </c>
      <c r="AG663" s="13">
        <f>(IF($K663="No",0,VLOOKUP(AG$3,LISTS!$M$2:$N$21,2,FALSE)*IF(U663="YES",1,0)))*VLOOKUP($H663,LISTS!$G$2:$H$10,2,FALSE)</f>
        <v>0</v>
      </c>
      <c r="AH663" s="13">
        <f>(IF($K663="No",0,VLOOKUP(AH$3,LISTS!$M$2:$N$21,2,FALSE)*IF(V663="YES",1,0)))*VLOOKUP($H663,LISTS!$G$2:$H$10,2,FALSE)</f>
        <v>0</v>
      </c>
      <c r="AI663" s="29">
        <f t="shared" si="121"/>
        <v>0</v>
      </c>
    </row>
    <row r="664" spans="1:35" x14ac:dyDescent="0.25">
      <c r="A664" s="3">
        <f t="shared" si="116"/>
        <v>2023</v>
      </c>
      <c r="B664" s="11">
        <f t="shared" si="117"/>
        <v>23</v>
      </c>
      <c r="C664" s="11" t="str">
        <f>VLOOKUP($B664,'FIXTURES INPUT'!$A$4:$H$41,2,FALSE)</f>
        <v>WK23</v>
      </c>
      <c r="D664" s="13" t="str">
        <f>VLOOKUP($B664,'FIXTURES INPUT'!$A$4:$H$41,3,FALSE)</f>
        <v>Sun</v>
      </c>
      <c r="E664" s="14">
        <f>VLOOKUP($B664,'FIXTURES INPUT'!$A$4:$H$41,4,FALSE)</f>
        <v>45179</v>
      </c>
      <c r="F664" s="4" t="str">
        <f>VLOOKUP($B664,'FIXTURES INPUT'!$A$4:$H$41,6,FALSE)</f>
        <v>Hadleigh</v>
      </c>
      <c r="G664" s="13" t="str">
        <f>VLOOKUP($B664,'FIXTURES INPUT'!$A$4:$H$41,7,FALSE)</f>
        <v>Home</v>
      </c>
      <c r="H664" s="13" t="str">
        <f>VLOOKUP($B664,'FIXTURES INPUT'!$A$4:$H$41,8,FALSE)</f>
        <v>Standard</v>
      </c>
      <c r="I664" s="13">
        <f t="shared" si="123"/>
        <v>23</v>
      </c>
      <c r="J664" s="4" t="str">
        <f>VLOOKUP($I664,LISTS!$A$2:$B$39,2,FALSE)</f>
        <v>Additional 5</v>
      </c>
      <c r="K664" s="32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X664" s="13">
        <f>(IF($K664="No",0,VLOOKUP(X$3,LISTS!$M$2:$N$21,2,FALSE)*L664))*VLOOKUP($H664,LISTS!$G$2:$H$10,2,FALSE)</f>
        <v>0</v>
      </c>
      <c r="Y664" s="13">
        <f>(IF($K664="No",0,VLOOKUP(Y$3,LISTS!$M$2:$N$21,2,FALSE)*M664))*VLOOKUP($H664,LISTS!$G$2:$H$10,2,FALSE)</f>
        <v>0</v>
      </c>
      <c r="Z664" s="13">
        <f>(IF($K664="No",0,VLOOKUP(Z$3,LISTS!$M$2:$N$21,2,FALSE)*N664))*VLOOKUP($H664,LISTS!$G$2:$H$10,2,FALSE)</f>
        <v>0</v>
      </c>
      <c r="AA664" s="13">
        <f>(IF($K664="No",0,VLOOKUP(AA$3,LISTS!$M$2:$N$21,2,FALSE)*O664))*VLOOKUP($H664,LISTS!$G$2:$H$10,2,FALSE)</f>
        <v>0</v>
      </c>
      <c r="AB664" s="13">
        <f>(IF($K664="No",0,VLOOKUP(AB$3,LISTS!$M$2:$N$21,2,FALSE)*P664))*VLOOKUP($H664,LISTS!$G$2:$H$10,2,FALSE)</f>
        <v>0</v>
      </c>
      <c r="AC664" s="13">
        <f>(IF($K664="No",0,VLOOKUP(AC$3,LISTS!$M$2:$N$21,2,FALSE)*IF(Q664="YES",1,0)))*VLOOKUP($H664,LISTS!$G$2:$H$10,2,FALSE)</f>
        <v>0</v>
      </c>
      <c r="AD664" s="13">
        <f>(IF($K664="No",0,VLOOKUP(AD$3,LISTS!$M$2:$N$21,2,FALSE)*IF(R664="YES",1,0)))*VLOOKUP($H664,LISTS!$G$2:$H$10,2,FALSE)</f>
        <v>0</v>
      </c>
      <c r="AE664" s="13">
        <f>(IF($K664="No",0,VLOOKUP(AE$3,LISTS!$M$2:$N$21,2,FALSE)*IF(S664="YES",1,0)))*VLOOKUP($H664,LISTS!$G$2:$H$10,2,FALSE)</f>
        <v>0</v>
      </c>
      <c r="AF664" s="13">
        <f>(IF($K664="No",0,VLOOKUP(AF$3,LISTS!$M$2:$N$21,2,FALSE)*IF(T664="YES",1,0)))*VLOOKUP($H664,LISTS!$G$2:$H$10,2,FALSE)</f>
        <v>0</v>
      </c>
      <c r="AG664" s="13">
        <f>(IF($K664="No",0,VLOOKUP(AG$3,LISTS!$M$2:$N$21,2,FALSE)*IF(U664="YES",1,0)))*VLOOKUP($H664,LISTS!$G$2:$H$10,2,FALSE)</f>
        <v>0</v>
      </c>
      <c r="AH664" s="13">
        <f>(IF($K664="No",0,VLOOKUP(AH$3,LISTS!$M$2:$N$21,2,FALSE)*IF(V664="YES",1,0)))*VLOOKUP($H664,LISTS!$G$2:$H$10,2,FALSE)</f>
        <v>0</v>
      </c>
      <c r="AI664" s="29">
        <f t="shared" si="121"/>
        <v>0</v>
      </c>
    </row>
    <row r="665" spans="1:35" x14ac:dyDescent="0.25">
      <c r="A665" s="3">
        <f t="shared" si="116"/>
        <v>2023</v>
      </c>
      <c r="B665" s="11">
        <f t="shared" si="117"/>
        <v>23</v>
      </c>
      <c r="C665" s="11" t="str">
        <f>VLOOKUP($B665,'FIXTURES INPUT'!$A$4:$H$41,2,FALSE)</f>
        <v>WK23</v>
      </c>
      <c r="D665" s="13" t="str">
        <f>VLOOKUP($B665,'FIXTURES INPUT'!$A$4:$H$41,3,FALSE)</f>
        <v>Sun</v>
      </c>
      <c r="E665" s="14">
        <f>VLOOKUP($B665,'FIXTURES INPUT'!$A$4:$H$41,4,FALSE)</f>
        <v>45179</v>
      </c>
      <c r="F665" s="4" t="str">
        <f>VLOOKUP($B665,'FIXTURES INPUT'!$A$4:$H$41,6,FALSE)</f>
        <v>Hadleigh</v>
      </c>
      <c r="G665" s="13" t="str">
        <f>VLOOKUP($B665,'FIXTURES INPUT'!$A$4:$H$41,7,FALSE)</f>
        <v>Home</v>
      </c>
      <c r="H665" s="13" t="str">
        <f>VLOOKUP($B665,'FIXTURES INPUT'!$A$4:$H$41,8,FALSE)</f>
        <v>Standard</v>
      </c>
      <c r="I665" s="13">
        <f t="shared" si="123"/>
        <v>24</v>
      </c>
      <c r="J665" s="4" t="str">
        <f>VLOOKUP($I665,LISTS!$A$2:$B$39,2,FALSE)</f>
        <v>Additional 6</v>
      </c>
      <c r="K665" s="32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X665" s="13">
        <f>(IF($K665="No",0,VLOOKUP(X$3,LISTS!$M$2:$N$21,2,FALSE)*L665))*VLOOKUP($H665,LISTS!$G$2:$H$10,2,FALSE)</f>
        <v>0</v>
      </c>
      <c r="Y665" s="13">
        <f>(IF($K665="No",0,VLOOKUP(Y$3,LISTS!$M$2:$N$21,2,FALSE)*M665))*VLOOKUP($H665,LISTS!$G$2:$H$10,2,FALSE)</f>
        <v>0</v>
      </c>
      <c r="Z665" s="13">
        <f>(IF($K665="No",0,VLOOKUP(Z$3,LISTS!$M$2:$N$21,2,FALSE)*N665))*VLOOKUP($H665,LISTS!$G$2:$H$10,2,FALSE)</f>
        <v>0</v>
      </c>
      <c r="AA665" s="13">
        <f>(IF($K665="No",0,VLOOKUP(AA$3,LISTS!$M$2:$N$21,2,FALSE)*O665))*VLOOKUP($H665,LISTS!$G$2:$H$10,2,FALSE)</f>
        <v>0</v>
      </c>
      <c r="AB665" s="13">
        <f>(IF($K665="No",0,VLOOKUP(AB$3,LISTS!$M$2:$N$21,2,FALSE)*P665))*VLOOKUP($H665,LISTS!$G$2:$H$10,2,FALSE)</f>
        <v>0</v>
      </c>
      <c r="AC665" s="13">
        <f>(IF($K665="No",0,VLOOKUP(AC$3,LISTS!$M$2:$N$21,2,FALSE)*IF(Q665="YES",1,0)))*VLOOKUP($H665,LISTS!$G$2:$H$10,2,FALSE)</f>
        <v>0</v>
      </c>
      <c r="AD665" s="13">
        <f>(IF($K665="No",0,VLOOKUP(AD$3,LISTS!$M$2:$N$21,2,FALSE)*IF(R665="YES",1,0)))*VLOOKUP($H665,LISTS!$G$2:$H$10,2,FALSE)</f>
        <v>0</v>
      </c>
      <c r="AE665" s="13">
        <f>(IF($K665="No",0,VLOOKUP(AE$3,LISTS!$M$2:$N$21,2,FALSE)*IF(S665="YES",1,0)))*VLOOKUP($H665,LISTS!$G$2:$H$10,2,FALSE)</f>
        <v>0</v>
      </c>
      <c r="AF665" s="13">
        <f>(IF($K665="No",0,VLOOKUP(AF$3,LISTS!$M$2:$N$21,2,FALSE)*IF(T665="YES",1,0)))*VLOOKUP($H665,LISTS!$G$2:$H$10,2,FALSE)</f>
        <v>0</v>
      </c>
      <c r="AG665" s="13">
        <f>(IF($K665="No",0,VLOOKUP(AG$3,LISTS!$M$2:$N$21,2,FALSE)*IF(U665="YES",1,0)))*VLOOKUP($H665,LISTS!$G$2:$H$10,2,FALSE)</f>
        <v>0</v>
      </c>
      <c r="AH665" s="13">
        <f>(IF($K665="No",0,VLOOKUP(AH$3,LISTS!$M$2:$N$21,2,FALSE)*IF(V665="YES",1,0)))*VLOOKUP($H665,LISTS!$G$2:$H$10,2,FALSE)</f>
        <v>0</v>
      </c>
      <c r="AI665" s="29">
        <f t="shared" si="121"/>
        <v>0</v>
      </c>
    </row>
    <row r="666" spans="1:35" x14ac:dyDescent="0.25">
      <c r="A666" s="3">
        <f t="shared" si="116"/>
        <v>2023</v>
      </c>
      <c r="B666" s="11">
        <f t="shared" si="117"/>
        <v>23</v>
      </c>
      <c r="C666" s="11" t="str">
        <f>VLOOKUP($B666,'FIXTURES INPUT'!$A$4:$H$41,2,FALSE)</f>
        <v>WK23</v>
      </c>
      <c r="D666" s="13" t="str">
        <f>VLOOKUP($B666,'FIXTURES INPUT'!$A$4:$H$41,3,FALSE)</f>
        <v>Sun</v>
      </c>
      <c r="E666" s="14">
        <f>VLOOKUP($B666,'FIXTURES INPUT'!$A$4:$H$41,4,FALSE)</f>
        <v>45179</v>
      </c>
      <c r="F666" s="4" t="str">
        <f>VLOOKUP($B666,'FIXTURES INPUT'!$A$4:$H$41,6,FALSE)</f>
        <v>Hadleigh</v>
      </c>
      <c r="G666" s="13" t="str">
        <f>VLOOKUP($B666,'FIXTURES INPUT'!$A$4:$H$41,7,FALSE)</f>
        <v>Home</v>
      </c>
      <c r="H666" s="13" t="str">
        <f>VLOOKUP($B666,'FIXTURES INPUT'!$A$4:$H$41,8,FALSE)</f>
        <v>Standard</v>
      </c>
      <c r="I666" s="13">
        <f t="shared" si="123"/>
        <v>25</v>
      </c>
      <c r="J666" s="4" t="str">
        <f>VLOOKUP($I666,LISTS!$A$2:$B$39,2,FALSE)</f>
        <v>Additional 7</v>
      </c>
      <c r="K666" s="32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X666" s="13">
        <f>(IF($K666="No",0,VLOOKUP(X$3,LISTS!$M$2:$N$21,2,FALSE)*L666))*VLOOKUP($H666,LISTS!$G$2:$H$10,2,FALSE)</f>
        <v>0</v>
      </c>
      <c r="Y666" s="13">
        <f>(IF($K666="No",0,VLOOKUP(Y$3,LISTS!$M$2:$N$21,2,FALSE)*M666))*VLOOKUP($H666,LISTS!$G$2:$H$10,2,FALSE)</f>
        <v>0</v>
      </c>
      <c r="Z666" s="13">
        <f>(IF($K666="No",0,VLOOKUP(Z$3,LISTS!$M$2:$N$21,2,FALSE)*N666))*VLOOKUP($H666,LISTS!$G$2:$H$10,2,FALSE)</f>
        <v>0</v>
      </c>
      <c r="AA666" s="13">
        <f>(IF($K666="No",0,VLOOKUP(AA$3,LISTS!$M$2:$N$21,2,FALSE)*O666))*VLOOKUP($H666,LISTS!$G$2:$H$10,2,FALSE)</f>
        <v>0</v>
      </c>
      <c r="AB666" s="13">
        <f>(IF($K666="No",0,VLOOKUP(AB$3,LISTS!$M$2:$N$21,2,FALSE)*P666))*VLOOKUP($H666,LISTS!$G$2:$H$10,2,FALSE)</f>
        <v>0</v>
      </c>
      <c r="AC666" s="13">
        <f>(IF($K666="No",0,VLOOKUP(AC$3,LISTS!$M$2:$N$21,2,FALSE)*IF(Q666="YES",1,0)))*VLOOKUP($H666,LISTS!$G$2:$H$10,2,FALSE)</f>
        <v>0</v>
      </c>
      <c r="AD666" s="13">
        <f>(IF($K666="No",0,VLOOKUP(AD$3,LISTS!$M$2:$N$21,2,FALSE)*IF(R666="YES",1,0)))*VLOOKUP($H666,LISTS!$G$2:$H$10,2,FALSE)</f>
        <v>0</v>
      </c>
      <c r="AE666" s="13">
        <f>(IF($K666="No",0,VLOOKUP(AE$3,LISTS!$M$2:$N$21,2,FALSE)*IF(S666="YES",1,0)))*VLOOKUP($H666,LISTS!$G$2:$H$10,2,FALSE)</f>
        <v>0</v>
      </c>
      <c r="AF666" s="13">
        <f>(IF($K666="No",0,VLOOKUP(AF$3,LISTS!$M$2:$N$21,2,FALSE)*IF(T666="YES",1,0)))*VLOOKUP($H666,LISTS!$G$2:$H$10,2,FALSE)</f>
        <v>0</v>
      </c>
      <c r="AG666" s="13">
        <f>(IF($K666="No",0,VLOOKUP(AG$3,LISTS!$M$2:$N$21,2,FALSE)*IF(U666="YES",1,0)))*VLOOKUP($H666,LISTS!$G$2:$H$10,2,FALSE)</f>
        <v>0</v>
      </c>
      <c r="AH666" s="13">
        <f>(IF($K666="No",0,VLOOKUP(AH$3,LISTS!$M$2:$N$21,2,FALSE)*IF(V666="YES",1,0)))*VLOOKUP($H666,LISTS!$G$2:$H$10,2,FALSE)</f>
        <v>0</v>
      </c>
      <c r="AI666" s="29">
        <f t="shared" si="121"/>
        <v>0</v>
      </c>
    </row>
    <row r="667" spans="1:35" x14ac:dyDescent="0.25">
      <c r="A667" s="3">
        <f t="shared" si="116"/>
        <v>2023</v>
      </c>
      <c r="B667" s="11">
        <f t="shared" si="117"/>
        <v>23</v>
      </c>
      <c r="C667" s="11" t="str">
        <f>VLOOKUP($B667,'FIXTURES INPUT'!$A$4:$H$41,2,FALSE)</f>
        <v>WK23</v>
      </c>
      <c r="D667" s="13" t="str">
        <f>VLOOKUP($B667,'FIXTURES INPUT'!$A$4:$H$41,3,FALSE)</f>
        <v>Sun</v>
      </c>
      <c r="E667" s="14">
        <f>VLOOKUP($B667,'FIXTURES INPUT'!$A$4:$H$41,4,FALSE)</f>
        <v>45179</v>
      </c>
      <c r="F667" s="4" t="str">
        <f>VLOOKUP($B667,'FIXTURES INPUT'!$A$4:$H$41,6,FALSE)</f>
        <v>Hadleigh</v>
      </c>
      <c r="G667" s="13" t="str">
        <f>VLOOKUP($B667,'FIXTURES INPUT'!$A$4:$H$41,7,FALSE)</f>
        <v>Home</v>
      </c>
      <c r="H667" s="13" t="str">
        <f>VLOOKUP($B667,'FIXTURES INPUT'!$A$4:$H$41,8,FALSE)</f>
        <v>Standard</v>
      </c>
      <c r="I667" s="13">
        <f t="shared" si="123"/>
        <v>26</v>
      </c>
      <c r="J667" s="4" t="str">
        <f>VLOOKUP($I667,LISTS!$A$2:$B$39,2,FALSE)</f>
        <v>Additional 8</v>
      </c>
      <c r="K667" s="32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X667" s="13">
        <f>(IF($K667="No",0,VLOOKUP(X$3,LISTS!$M$2:$N$21,2,FALSE)*L667))*VLOOKUP($H667,LISTS!$G$2:$H$10,2,FALSE)</f>
        <v>0</v>
      </c>
      <c r="Y667" s="13">
        <f>(IF($K667="No",0,VLOOKUP(Y$3,LISTS!$M$2:$N$21,2,FALSE)*M667))*VLOOKUP($H667,LISTS!$G$2:$H$10,2,FALSE)</f>
        <v>0</v>
      </c>
      <c r="Z667" s="13">
        <f>(IF($K667="No",0,VLOOKUP(Z$3,LISTS!$M$2:$N$21,2,FALSE)*N667))*VLOOKUP($H667,LISTS!$G$2:$H$10,2,FALSE)</f>
        <v>0</v>
      </c>
      <c r="AA667" s="13">
        <f>(IF($K667="No",0,VLOOKUP(AA$3,LISTS!$M$2:$N$21,2,FALSE)*O667))*VLOOKUP($H667,LISTS!$G$2:$H$10,2,FALSE)</f>
        <v>0</v>
      </c>
      <c r="AB667" s="13">
        <f>(IF($K667="No",0,VLOOKUP(AB$3,LISTS!$M$2:$N$21,2,FALSE)*P667))*VLOOKUP($H667,LISTS!$G$2:$H$10,2,FALSE)</f>
        <v>0</v>
      </c>
      <c r="AC667" s="13">
        <f>(IF($K667="No",0,VLOOKUP(AC$3,LISTS!$M$2:$N$21,2,FALSE)*IF(Q667="YES",1,0)))*VLOOKUP($H667,LISTS!$G$2:$H$10,2,FALSE)</f>
        <v>0</v>
      </c>
      <c r="AD667" s="13">
        <f>(IF($K667="No",0,VLOOKUP(AD$3,LISTS!$M$2:$N$21,2,FALSE)*IF(R667="YES",1,0)))*VLOOKUP($H667,LISTS!$G$2:$H$10,2,FALSE)</f>
        <v>0</v>
      </c>
      <c r="AE667" s="13">
        <f>(IF($K667="No",0,VLOOKUP(AE$3,LISTS!$M$2:$N$21,2,FALSE)*IF(S667="YES",1,0)))*VLOOKUP($H667,LISTS!$G$2:$H$10,2,FALSE)</f>
        <v>0</v>
      </c>
      <c r="AF667" s="13">
        <f>(IF($K667="No",0,VLOOKUP(AF$3,LISTS!$M$2:$N$21,2,FALSE)*IF(T667="YES",1,0)))*VLOOKUP($H667,LISTS!$G$2:$H$10,2,FALSE)</f>
        <v>0</v>
      </c>
      <c r="AG667" s="13">
        <f>(IF($K667="No",0,VLOOKUP(AG$3,LISTS!$M$2:$N$21,2,FALSE)*IF(U667="YES",1,0)))*VLOOKUP($H667,LISTS!$G$2:$H$10,2,FALSE)</f>
        <v>0</v>
      </c>
      <c r="AH667" s="13">
        <f>(IF($K667="No",0,VLOOKUP(AH$3,LISTS!$M$2:$N$21,2,FALSE)*IF(V667="YES",1,0)))*VLOOKUP($H667,LISTS!$G$2:$H$10,2,FALSE)</f>
        <v>0</v>
      </c>
      <c r="AI667" s="29">
        <f t="shared" si="121"/>
        <v>0</v>
      </c>
    </row>
    <row r="668" spans="1:35" x14ac:dyDescent="0.25">
      <c r="A668" s="3">
        <f t="shared" si="116"/>
        <v>2023</v>
      </c>
      <c r="B668" s="11">
        <f t="shared" si="117"/>
        <v>23</v>
      </c>
      <c r="C668" s="11" t="str">
        <f>VLOOKUP($B668,'FIXTURES INPUT'!$A$4:$H$41,2,FALSE)</f>
        <v>WK23</v>
      </c>
      <c r="D668" s="13" t="str">
        <f>VLOOKUP($B668,'FIXTURES INPUT'!$A$4:$H$41,3,FALSE)</f>
        <v>Sun</v>
      </c>
      <c r="E668" s="14">
        <f>VLOOKUP($B668,'FIXTURES INPUT'!$A$4:$H$41,4,FALSE)</f>
        <v>45179</v>
      </c>
      <c r="F668" s="4" t="str">
        <f>VLOOKUP($B668,'FIXTURES INPUT'!$A$4:$H$41,6,FALSE)</f>
        <v>Hadleigh</v>
      </c>
      <c r="G668" s="13" t="str">
        <f>VLOOKUP($B668,'FIXTURES INPUT'!$A$4:$H$41,7,FALSE)</f>
        <v>Home</v>
      </c>
      <c r="H668" s="13" t="str">
        <f>VLOOKUP($B668,'FIXTURES INPUT'!$A$4:$H$41,8,FALSE)</f>
        <v>Standard</v>
      </c>
      <c r="I668" s="13">
        <f t="shared" si="123"/>
        <v>27</v>
      </c>
      <c r="J668" s="4" t="str">
        <f>VLOOKUP($I668,LISTS!$A$2:$B$39,2,FALSE)</f>
        <v>Additional 9</v>
      </c>
      <c r="K668" s="32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X668" s="13">
        <f>(IF($K668="No",0,VLOOKUP(X$3,LISTS!$M$2:$N$21,2,FALSE)*L668))*VLOOKUP($H668,LISTS!$G$2:$H$10,2,FALSE)</f>
        <v>0</v>
      </c>
      <c r="Y668" s="13">
        <f>(IF($K668="No",0,VLOOKUP(Y$3,LISTS!$M$2:$N$21,2,FALSE)*M668))*VLOOKUP($H668,LISTS!$G$2:$H$10,2,FALSE)</f>
        <v>0</v>
      </c>
      <c r="Z668" s="13">
        <f>(IF($K668="No",0,VLOOKUP(Z$3,LISTS!$M$2:$N$21,2,FALSE)*N668))*VLOOKUP($H668,LISTS!$G$2:$H$10,2,FALSE)</f>
        <v>0</v>
      </c>
      <c r="AA668" s="13">
        <f>(IF($K668="No",0,VLOOKUP(AA$3,LISTS!$M$2:$N$21,2,FALSE)*O668))*VLOOKUP($H668,LISTS!$G$2:$H$10,2,FALSE)</f>
        <v>0</v>
      </c>
      <c r="AB668" s="13">
        <f>(IF($K668="No",0,VLOOKUP(AB$3,LISTS!$M$2:$N$21,2,FALSE)*P668))*VLOOKUP($H668,LISTS!$G$2:$H$10,2,FALSE)</f>
        <v>0</v>
      </c>
      <c r="AC668" s="13">
        <f>(IF($K668="No",0,VLOOKUP(AC$3,LISTS!$M$2:$N$21,2,FALSE)*IF(Q668="YES",1,0)))*VLOOKUP($H668,LISTS!$G$2:$H$10,2,FALSE)</f>
        <v>0</v>
      </c>
      <c r="AD668" s="13">
        <f>(IF($K668="No",0,VLOOKUP(AD$3,LISTS!$M$2:$N$21,2,FALSE)*IF(R668="YES",1,0)))*VLOOKUP($H668,LISTS!$G$2:$H$10,2,FALSE)</f>
        <v>0</v>
      </c>
      <c r="AE668" s="13">
        <f>(IF($K668="No",0,VLOOKUP(AE$3,LISTS!$M$2:$N$21,2,FALSE)*IF(S668="YES",1,0)))*VLOOKUP($H668,LISTS!$G$2:$H$10,2,FALSE)</f>
        <v>0</v>
      </c>
      <c r="AF668" s="13">
        <f>(IF($K668="No",0,VLOOKUP(AF$3,LISTS!$M$2:$N$21,2,FALSE)*IF(T668="YES",1,0)))*VLOOKUP($H668,LISTS!$G$2:$H$10,2,FALSE)</f>
        <v>0</v>
      </c>
      <c r="AG668" s="13">
        <f>(IF($K668="No",0,VLOOKUP(AG$3,LISTS!$M$2:$N$21,2,FALSE)*IF(U668="YES",1,0)))*VLOOKUP($H668,LISTS!$G$2:$H$10,2,FALSE)</f>
        <v>0</v>
      </c>
      <c r="AH668" s="13">
        <f>(IF($K668="No",0,VLOOKUP(AH$3,LISTS!$M$2:$N$21,2,FALSE)*IF(V668="YES",1,0)))*VLOOKUP($H668,LISTS!$G$2:$H$10,2,FALSE)</f>
        <v>0</v>
      </c>
      <c r="AI668" s="29">
        <f t="shared" si="121"/>
        <v>0</v>
      </c>
    </row>
    <row r="669" spans="1:35" x14ac:dyDescent="0.25">
      <c r="A669" s="3">
        <f t="shared" si="116"/>
        <v>2023</v>
      </c>
      <c r="B669" s="11">
        <f t="shared" si="117"/>
        <v>23</v>
      </c>
      <c r="C669" s="11" t="str">
        <f>VLOOKUP($B669,'FIXTURES INPUT'!$A$4:$H$41,2,FALSE)</f>
        <v>WK23</v>
      </c>
      <c r="D669" s="13" t="str">
        <f>VLOOKUP($B669,'FIXTURES INPUT'!$A$4:$H$41,3,FALSE)</f>
        <v>Sun</v>
      </c>
      <c r="E669" s="14">
        <f>VLOOKUP($B669,'FIXTURES INPUT'!$A$4:$H$41,4,FALSE)</f>
        <v>45179</v>
      </c>
      <c r="F669" s="4" t="str">
        <f>VLOOKUP($B669,'FIXTURES INPUT'!$A$4:$H$41,6,FALSE)</f>
        <v>Hadleigh</v>
      </c>
      <c r="G669" s="13" t="str">
        <f>VLOOKUP($B669,'FIXTURES INPUT'!$A$4:$H$41,7,FALSE)</f>
        <v>Home</v>
      </c>
      <c r="H669" s="13" t="str">
        <f>VLOOKUP($B669,'FIXTURES INPUT'!$A$4:$H$41,8,FALSE)</f>
        <v>Standard</v>
      </c>
      <c r="I669" s="13">
        <f t="shared" si="123"/>
        <v>28</v>
      </c>
      <c r="J669" s="4" t="str">
        <f>VLOOKUP($I669,LISTS!$A$2:$B$39,2,FALSE)</f>
        <v>Additional 10</v>
      </c>
      <c r="K669" s="32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X669" s="13">
        <f>(IF($K669="No",0,VLOOKUP(X$3,LISTS!$M$2:$N$21,2,FALSE)*L669))*VLOOKUP($H669,LISTS!$G$2:$H$10,2,FALSE)</f>
        <v>0</v>
      </c>
      <c r="Y669" s="13">
        <f>(IF($K669="No",0,VLOOKUP(Y$3,LISTS!$M$2:$N$21,2,FALSE)*M669))*VLOOKUP($H669,LISTS!$G$2:$H$10,2,FALSE)</f>
        <v>0</v>
      </c>
      <c r="Z669" s="13">
        <f>(IF($K669="No",0,VLOOKUP(Z$3,LISTS!$M$2:$N$21,2,FALSE)*N669))*VLOOKUP($H669,LISTS!$G$2:$H$10,2,FALSE)</f>
        <v>0</v>
      </c>
      <c r="AA669" s="13">
        <f>(IF($K669="No",0,VLOOKUP(AA$3,LISTS!$M$2:$N$21,2,FALSE)*O669))*VLOOKUP($H669,LISTS!$G$2:$H$10,2,FALSE)</f>
        <v>0</v>
      </c>
      <c r="AB669" s="13">
        <f>(IF($K669="No",0,VLOOKUP(AB$3,LISTS!$M$2:$N$21,2,FALSE)*P669))*VLOOKUP($H669,LISTS!$G$2:$H$10,2,FALSE)</f>
        <v>0</v>
      </c>
      <c r="AC669" s="13">
        <f>(IF($K669="No",0,VLOOKUP(AC$3,LISTS!$M$2:$N$21,2,FALSE)*IF(Q669="YES",1,0)))*VLOOKUP($H669,LISTS!$G$2:$H$10,2,FALSE)</f>
        <v>0</v>
      </c>
      <c r="AD669" s="13">
        <f>(IF($K669="No",0,VLOOKUP(AD$3,LISTS!$M$2:$N$21,2,FALSE)*IF(R669="YES",1,0)))*VLOOKUP($H669,LISTS!$G$2:$H$10,2,FALSE)</f>
        <v>0</v>
      </c>
      <c r="AE669" s="13">
        <f>(IF($K669="No",0,VLOOKUP(AE$3,LISTS!$M$2:$N$21,2,FALSE)*IF(S669="YES",1,0)))*VLOOKUP($H669,LISTS!$G$2:$H$10,2,FALSE)</f>
        <v>0</v>
      </c>
      <c r="AF669" s="13">
        <f>(IF($K669="No",0,VLOOKUP(AF$3,LISTS!$M$2:$N$21,2,FALSE)*IF(T669="YES",1,0)))*VLOOKUP($H669,LISTS!$G$2:$H$10,2,FALSE)</f>
        <v>0</v>
      </c>
      <c r="AG669" s="13">
        <f>(IF($K669="No",0,VLOOKUP(AG$3,LISTS!$M$2:$N$21,2,FALSE)*IF(U669="YES",1,0)))*VLOOKUP($H669,LISTS!$G$2:$H$10,2,FALSE)</f>
        <v>0</v>
      </c>
      <c r="AH669" s="13">
        <f>(IF($K669="No",0,VLOOKUP(AH$3,LISTS!$M$2:$N$21,2,FALSE)*IF(V669="YES",1,0)))*VLOOKUP($H669,LISTS!$G$2:$H$10,2,FALSE)</f>
        <v>0</v>
      </c>
      <c r="AI669" s="29">
        <f t="shared" si="121"/>
        <v>0</v>
      </c>
    </row>
    <row r="670" spans="1:35" ht="15.75" thickBot="1" x14ac:dyDescent="0.3">
      <c r="A670" s="6">
        <f t="shared" si="116"/>
        <v>2023</v>
      </c>
      <c r="B670" s="15">
        <f t="shared" si="117"/>
        <v>23</v>
      </c>
      <c r="C670" s="15" t="str">
        <f>VLOOKUP($B670,'FIXTURES INPUT'!$A$4:$H$41,2,FALSE)</f>
        <v>WK23</v>
      </c>
      <c r="D670" s="15" t="str">
        <f>VLOOKUP($B670,'FIXTURES INPUT'!$A$4:$H$41,3,FALSE)</f>
        <v>Sun</v>
      </c>
      <c r="E670" s="16">
        <f>VLOOKUP($B670,'FIXTURES INPUT'!$A$4:$H$41,4,FALSE)</f>
        <v>45179</v>
      </c>
      <c r="F670" s="6" t="str">
        <f>VLOOKUP($B670,'FIXTURES INPUT'!$A$4:$H$41,6,FALSE)</f>
        <v>Hadleigh</v>
      </c>
      <c r="G670" s="15" t="str">
        <f>VLOOKUP($B670,'FIXTURES INPUT'!$A$4:$H$41,7,FALSE)</f>
        <v>Home</v>
      </c>
      <c r="H670" s="15" t="str">
        <f>VLOOKUP($B670,'FIXTURES INPUT'!$A$4:$H$41,8,FALSE)</f>
        <v>Standard</v>
      </c>
      <c r="I670" s="15">
        <f t="shared" si="123"/>
        <v>29</v>
      </c>
      <c r="J670" s="6" t="str">
        <f>VLOOKUP($I670,LISTS!$A$2:$B$39,2,FALSE)</f>
        <v>Additional 11</v>
      </c>
      <c r="K670" s="33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X670" s="15">
        <f>(IF($K670="No",0,VLOOKUP(X$3,LISTS!$M$2:$N$21,2,FALSE)*L670))*VLOOKUP($H670,LISTS!$G$2:$H$10,2,FALSE)</f>
        <v>0</v>
      </c>
      <c r="Y670" s="15">
        <f>(IF($K670="No",0,VLOOKUP(Y$3,LISTS!$M$2:$N$21,2,FALSE)*M670))*VLOOKUP($H670,LISTS!$G$2:$H$10,2,FALSE)</f>
        <v>0</v>
      </c>
      <c r="Z670" s="15">
        <f>(IF($K670="No",0,VLOOKUP(Z$3,LISTS!$M$2:$N$21,2,FALSE)*N670))*VLOOKUP($H670,LISTS!$G$2:$H$10,2,FALSE)</f>
        <v>0</v>
      </c>
      <c r="AA670" s="15">
        <f>(IF($K670="No",0,VLOOKUP(AA$3,LISTS!$M$2:$N$21,2,FALSE)*O670))*VLOOKUP($H670,LISTS!$G$2:$H$10,2,FALSE)</f>
        <v>0</v>
      </c>
      <c r="AB670" s="15">
        <f>(IF($K670="No",0,VLOOKUP(AB$3,LISTS!$M$2:$N$21,2,FALSE)*P670))*VLOOKUP($H670,LISTS!$G$2:$H$10,2,FALSE)</f>
        <v>0</v>
      </c>
      <c r="AC670" s="15">
        <f>(IF($K670="No",0,VLOOKUP(AC$3,LISTS!$M$2:$N$21,2,FALSE)*IF(Q670="YES",1,0)))*VLOOKUP($H670,LISTS!$G$2:$H$10,2,FALSE)</f>
        <v>0</v>
      </c>
      <c r="AD670" s="15">
        <f>(IF($K670="No",0,VLOOKUP(AD$3,LISTS!$M$2:$N$21,2,FALSE)*IF(R670="YES",1,0)))*VLOOKUP($H670,LISTS!$G$2:$H$10,2,FALSE)</f>
        <v>0</v>
      </c>
      <c r="AE670" s="15">
        <f>(IF($K670="No",0,VLOOKUP(AE$3,LISTS!$M$2:$N$21,2,FALSE)*IF(S670="YES",1,0)))*VLOOKUP($H670,LISTS!$G$2:$H$10,2,FALSE)</f>
        <v>0</v>
      </c>
      <c r="AF670" s="15">
        <f>(IF($K670="No",0,VLOOKUP(AF$3,LISTS!$M$2:$N$21,2,FALSE)*IF(T670="YES",1,0)))*VLOOKUP($H670,LISTS!$G$2:$H$10,2,FALSE)</f>
        <v>0</v>
      </c>
      <c r="AG670" s="15">
        <f>(IF($K670="No",0,VLOOKUP(AG$3,LISTS!$M$2:$N$21,2,FALSE)*IF(U670="YES",1,0)))*VLOOKUP($H670,LISTS!$G$2:$H$10,2,FALSE)</f>
        <v>0</v>
      </c>
      <c r="AH670" s="15">
        <f>(IF($K670="No",0,VLOOKUP(AH$3,LISTS!$M$2:$N$21,2,FALSE)*IF(V670="YES",1,0)))*VLOOKUP($H670,LISTS!$G$2:$H$10,2,FALSE)</f>
        <v>0</v>
      </c>
      <c r="AI670" s="30">
        <f t="shared" si="121"/>
        <v>0</v>
      </c>
    </row>
    <row r="671" spans="1:35" ht="15.75" thickTop="1" x14ac:dyDescent="0.25">
      <c r="A671" s="3">
        <v>2022</v>
      </c>
      <c r="B671" s="11">
        <f t="shared" ref="B671" si="124">B642+1</f>
        <v>24</v>
      </c>
      <c r="C671" s="11" t="str">
        <f>VLOOKUP($B671,'FIXTURES INPUT'!$A$4:$H$41,2,FALSE)</f>
        <v>WK24</v>
      </c>
      <c r="D671" s="11" t="str">
        <f>VLOOKUP($B671,'FIXTURES INPUT'!$A$4:$H$41,3,FALSE)</f>
        <v>Sun</v>
      </c>
      <c r="E671" s="12">
        <f>VLOOKUP($B671,'FIXTURES INPUT'!$A$4:$H$41,4,FALSE)</f>
        <v>45186</v>
      </c>
      <c r="F671" s="3" t="str">
        <f>VLOOKUP($B671,'FIXTURES INPUT'!$A$4:$H$41,6,FALSE)</f>
        <v>Edwardstone</v>
      </c>
      <c r="G671" s="11" t="str">
        <f>VLOOKUP($B671,'FIXTURES INPUT'!$A$4:$H$41,7,FALSE)</f>
        <v>Away</v>
      </c>
      <c r="H671" s="11" t="str">
        <f>VLOOKUP($B671,'FIXTURES INPUT'!$A$4:$H$41,8,FALSE)</f>
        <v>Standard</v>
      </c>
      <c r="I671" s="11">
        <v>1</v>
      </c>
      <c r="J671" s="3" t="str">
        <f>VLOOKUP($I671,LISTS!$A$2:$B$39,2,FALSE)</f>
        <v>Logan</v>
      </c>
      <c r="K671" s="31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X671" s="11">
        <f>(IF($K671="No",0,VLOOKUP(X$3,LISTS!$M$2:$N$21,2,FALSE)*L671))*VLOOKUP($H671,LISTS!$G$2:$H$10,2,FALSE)</f>
        <v>0</v>
      </c>
      <c r="Y671" s="11">
        <f>(IF($K671="No",0,VLOOKUP(Y$3,LISTS!$M$2:$N$21,2,FALSE)*M671))*VLOOKUP($H671,LISTS!$G$2:$H$10,2,FALSE)</f>
        <v>0</v>
      </c>
      <c r="Z671" s="11">
        <f>(IF($K671="No",0,VLOOKUP(Z$3,LISTS!$M$2:$N$21,2,FALSE)*N671))*VLOOKUP($H671,LISTS!$G$2:$H$10,2,FALSE)</f>
        <v>0</v>
      </c>
      <c r="AA671" s="11">
        <f>(IF($K671="No",0,VLOOKUP(AA$3,LISTS!$M$2:$N$21,2,FALSE)*O671))*VLOOKUP($H671,LISTS!$G$2:$H$10,2,FALSE)</f>
        <v>0</v>
      </c>
      <c r="AB671" s="11">
        <f>(IF($K671="No",0,VLOOKUP(AB$3,LISTS!$M$2:$N$21,2,FALSE)*P671))*VLOOKUP($H671,LISTS!$G$2:$H$10,2,FALSE)</f>
        <v>0</v>
      </c>
      <c r="AC671" s="11">
        <f>(IF($K671="No",0,VLOOKUP(AC$3,LISTS!$M$2:$N$21,2,FALSE)*IF(Q671="YES",1,0)))*VLOOKUP($H671,LISTS!$G$2:$H$10,2,FALSE)</f>
        <v>0</v>
      </c>
      <c r="AD671" s="11">
        <f>(IF($K671="No",0,VLOOKUP(AD$3,LISTS!$M$2:$N$21,2,FALSE)*IF(R671="YES",1,0)))*VLOOKUP($H671,LISTS!$G$2:$H$10,2,FALSE)</f>
        <v>0</v>
      </c>
      <c r="AE671" s="11">
        <f>(IF($K671="No",0,VLOOKUP(AE$3,LISTS!$M$2:$N$21,2,FALSE)*IF(S671="YES",1,0)))*VLOOKUP($H671,LISTS!$G$2:$H$10,2,FALSE)</f>
        <v>0</v>
      </c>
      <c r="AF671" s="11">
        <f>(IF($K671="No",0,VLOOKUP(AF$3,LISTS!$M$2:$N$21,2,FALSE)*IF(T671="YES",1,0)))*VLOOKUP($H671,LISTS!$G$2:$H$10,2,FALSE)</f>
        <v>0</v>
      </c>
      <c r="AG671" s="11">
        <f>(IF($K671="No",0,VLOOKUP(AG$3,LISTS!$M$2:$N$21,2,FALSE)*IF(U671="YES",1,0)))*VLOOKUP($H671,LISTS!$G$2:$H$10,2,FALSE)</f>
        <v>0</v>
      </c>
      <c r="AH671" s="11">
        <f>(IF($K671="No",0,VLOOKUP(AH$3,LISTS!$M$2:$N$21,2,FALSE)*IF(V671="YES",1,0)))*VLOOKUP($H671,LISTS!$G$2:$H$10,2,FALSE)</f>
        <v>0</v>
      </c>
      <c r="AI671" s="28">
        <f t="shared" si="121"/>
        <v>0</v>
      </c>
    </row>
    <row r="672" spans="1:35" x14ac:dyDescent="0.25">
      <c r="A672" s="3">
        <f t="shared" ref="A672:A735" si="125">$A$4</f>
        <v>2023</v>
      </c>
      <c r="B672" s="11">
        <f t="shared" ref="B672" si="126">B671</f>
        <v>24</v>
      </c>
      <c r="C672" s="11" t="str">
        <f>VLOOKUP($B672,'FIXTURES INPUT'!$A$4:$H$41,2,FALSE)</f>
        <v>WK24</v>
      </c>
      <c r="D672" s="13" t="str">
        <f>VLOOKUP($B672,'FIXTURES INPUT'!$A$4:$H$41,3,FALSE)</f>
        <v>Sun</v>
      </c>
      <c r="E672" s="14">
        <f>VLOOKUP($B672,'FIXTURES INPUT'!$A$4:$H$41,4,FALSE)</f>
        <v>45186</v>
      </c>
      <c r="F672" s="4" t="str">
        <f>VLOOKUP($B672,'FIXTURES INPUT'!$A$4:$H$41,6,FALSE)</f>
        <v>Edwardstone</v>
      </c>
      <c r="G672" s="13" t="str">
        <f>VLOOKUP($B672,'FIXTURES INPUT'!$A$4:$H$41,7,FALSE)</f>
        <v>Away</v>
      </c>
      <c r="H672" s="13" t="str">
        <f>VLOOKUP($B672,'FIXTURES INPUT'!$A$4:$H$41,8,FALSE)</f>
        <v>Standard</v>
      </c>
      <c r="I672" s="13">
        <v>2</v>
      </c>
      <c r="J672" s="4" t="str">
        <f>VLOOKUP($I672,LISTS!$A$2:$B$39,2,FALSE)</f>
        <v>Tris</v>
      </c>
      <c r="K672" s="32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X672" s="13">
        <f>(IF($K672="No",0,VLOOKUP(X$3,LISTS!$M$2:$N$21,2,FALSE)*L672))*VLOOKUP($H672,LISTS!$G$2:$H$10,2,FALSE)</f>
        <v>0</v>
      </c>
      <c r="Y672" s="13">
        <f>(IF($K672="No",0,VLOOKUP(Y$3,LISTS!$M$2:$N$21,2,FALSE)*M672))*VLOOKUP($H672,LISTS!$G$2:$H$10,2,FALSE)</f>
        <v>0</v>
      </c>
      <c r="Z672" s="13">
        <f>(IF($K672="No",0,VLOOKUP(Z$3,LISTS!$M$2:$N$21,2,FALSE)*N672))*VLOOKUP($H672,LISTS!$G$2:$H$10,2,FALSE)</f>
        <v>0</v>
      </c>
      <c r="AA672" s="13">
        <f>(IF($K672="No",0,VLOOKUP(AA$3,LISTS!$M$2:$N$21,2,FALSE)*O672))*VLOOKUP($H672,LISTS!$G$2:$H$10,2,FALSE)</f>
        <v>0</v>
      </c>
      <c r="AB672" s="13">
        <f>(IF($K672="No",0,VLOOKUP(AB$3,LISTS!$M$2:$N$21,2,FALSE)*P672))*VLOOKUP($H672,LISTS!$G$2:$H$10,2,FALSE)</f>
        <v>0</v>
      </c>
      <c r="AC672" s="13">
        <f>(IF($K672="No",0,VLOOKUP(AC$3,LISTS!$M$2:$N$21,2,FALSE)*IF(Q672="YES",1,0)))*VLOOKUP($H672,LISTS!$G$2:$H$10,2,FALSE)</f>
        <v>0</v>
      </c>
      <c r="AD672" s="13">
        <f>(IF($K672="No",0,VLOOKUP(AD$3,LISTS!$M$2:$N$21,2,FALSE)*IF(R672="YES",1,0)))*VLOOKUP($H672,LISTS!$G$2:$H$10,2,FALSE)</f>
        <v>0</v>
      </c>
      <c r="AE672" s="13">
        <f>(IF($K672="No",0,VLOOKUP(AE$3,LISTS!$M$2:$N$21,2,FALSE)*IF(S672="YES",1,0)))*VLOOKUP($H672,LISTS!$G$2:$H$10,2,FALSE)</f>
        <v>0</v>
      </c>
      <c r="AF672" s="13">
        <f>(IF($K672="No",0,VLOOKUP(AF$3,LISTS!$M$2:$N$21,2,FALSE)*IF(T672="YES",1,0)))*VLOOKUP($H672,LISTS!$G$2:$H$10,2,FALSE)</f>
        <v>0</v>
      </c>
      <c r="AG672" s="13">
        <f>(IF($K672="No",0,VLOOKUP(AG$3,LISTS!$M$2:$N$21,2,FALSE)*IF(U672="YES",1,0)))*VLOOKUP($H672,LISTS!$G$2:$H$10,2,FALSE)</f>
        <v>0</v>
      </c>
      <c r="AH672" s="13">
        <f>(IF($K672="No",0,VLOOKUP(AH$3,LISTS!$M$2:$N$21,2,FALSE)*IF(V672="YES",1,0)))*VLOOKUP($H672,LISTS!$G$2:$H$10,2,FALSE)</f>
        <v>0</v>
      </c>
      <c r="AI672" s="29">
        <f t="shared" si="121"/>
        <v>0</v>
      </c>
    </row>
    <row r="673" spans="1:35" x14ac:dyDescent="0.25">
      <c r="A673" s="3">
        <f t="shared" si="116"/>
        <v>2023</v>
      </c>
      <c r="B673" s="11">
        <f t="shared" si="117"/>
        <v>24</v>
      </c>
      <c r="C673" s="11" t="str">
        <f>VLOOKUP($B673,'FIXTURES INPUT'!$A$4:$H$41,2,FALSE)</f>
        <v>WK24</v>
      </c>
      <c r="D673" s="13" t="str">
        <f>VLOOKUP($B673,'FIXTURES INPUT'!$A$4:$H$41,3,FALSE)</f>
        <v>Sun</v>
      </c>
      <c r="E673" s="14">
        <f>VLOOKUP($B673,'FIXTURES INPUT'!$A$4:$H$41,4,FALSE)</f>
        <v>45186</v>
      </c>
      <c r="F673" s="4" t="str">
        <f>VLOOKUP($B673,'FIXTURES INPUT'!$A$4:$H$41,6,FALSE)</f>
        <v>Edwardstone</v>
      </c>
      <c r="G673" s="13" t="str">
        <f>VLOOKUP($B673,'FIXTURES INPUT'!$A$4:$H$41,7,FALSE)</f>
        <v>Away</v>
      </c>
      <c r="H673" s="13" t="str">
        <f>VLOOKUP($B673,'FIXTURES INPUT'!$A$4:$H$41,8,FALSE)</f>
        <v>Standard</v>
      </c>
      <c r="I673" s="13">
        <v>3</v>
      </c>
      <c r="J673" s="4" t="str">
        <f>VLOOKUP($I673,LISTS!$A$2:$B$39,2,FALSE)</f>
        <v>Jepson</v>
      </c>
      <c r="K673" s="32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X673" s="13">
        <f>(IF($K673="No",0,VLOOKUP(X$3,LISTS!$M$2:$N$21,2,FALSE)*L673))*VLOOKUP($H673,LISTS!$G$2:$H$10,2,FALSE)</f>
        <v>0</v>
      </c>
      <c r="Y673" s="13">
        <f>(IF($K673="No",0,VLOOKUP(Y$3,LISTS!$M$2:$N$21,2,FALSE)*M673))*VLOOKUP($H673,LISTS!$G$2:$H$10,2,FALSE)</f>
        <v>0</v>
      </c>
      <c r="Z673" s="13">
        <f>(IF($K673="No",0,VLOOKUP(Z$3,LISTS!$M$2:$N$21,2,FALSE)*N673))*VLOOKUP($H673,LISTS!$G$2:$H$10,2,FALSE)</f>
        <v>0</v>
      </c>
      <c r="AA673" s="13">
        <f>(IF($K673="No",0,VLOOKUP(AA$3,LISTS!$M$2:$N$21,2,FALSE)*O673))*VLOOKUP($H673,LISTS!$G$2:$H$10,2,FALSE)</f>
        <v>0</v>
      </c>
      <c r="AB673" s="13">
        <f>(IF($K673="No",0,VLOOKUP(AB$3,LISTS!$M$2:$N$21,2,FALSE)*P673))*VLOOKUP($H673,LISTS!$G$2:$H$10,2,FALSE)</f>
        <v>0</v>
      </c>
      <c r="AC673" s="13">
        <f>(IF($K673="No",0,VLOOKUP(AC$3,LISTS!$M$2:$N$21,2,FALSE)*IF(Q673="YES",1,0)))*VLOOKUP($H673,LISTS!$G$2:$H$10,2,FALSE)</f>
        <v>0</v>
      </c>
      <c r="AD673" s="13">
        <f>(IF($K673="No",0,VLOOKUP(AD$3,LISTS!$M$2:$N$21,2,FALSE)*IF(R673="YES",1,0)))*VLOOKUP($H673,LISTS!$G$2:$H$10,2,FALSE)</f>
        <v>0</v>
      </c>
      <c r="AE673" s="13">
        <f>(IF($K673="No",0,VLOOKUP(AE$3,LISTS!$M$2:$N$21,2,FALSE)*IF(S673="YES",1,0)))*VLOOKUP($H673,LISTS!$G$2:$H$10,2,FALSE)</f>
        <v>0</v>
      </c>
      <c r="AF673" s="13">
        <f>(IF($K673="No",0,VLOOKUP(AF$3,LISTS!$M$2:$N$21,2,FALSE)*IF(T673="YES",1,0)))*VLOOKUP($H673,LISTS!$G$2:$H$10,2,FALSE)</f>
        <v>0</v>
      </c>
      <c r="AG673" s="13">
        <f>(IF($K673="No",0,VLOOKUP(AG$3,LISTS!$M$2:$N$21,2,FALSE)*IF(U673="YES",1,0)))*VLOOKUP($H673,LISTS!$G$2:$H$10,2,FALSE)</f>
        <v>0</v>
      </c>
      <c r="AH673" s="13">
        <f>(IF($K673="No",0,VLOOKUP(AH$3,LISTS!$M$2:$N$21,2,FALSE)*IF(V673="YES",1,0)))*VLOOKUP($H673,LISTS!$G$2:$H$10,2,FALSE)</f>
        <v>0</v>
      </c>
      <c r="AI673" s="29">
        <f t="shared" si="121"/>
        <v>0</v>
      </c>
    </row>
    <row r="674" spans="1:35" x14ac:dyDescent="0.25">
      <c r="A674" s="3">
        <f t="shared" si="116"/>
        <v>2023</v>
      </c>
      <c r="B674" s="11">
        <f t="shared" si="117"/>
        <v>24</v>
      </c>
      <c r="C674" s="11" t="str">
        <f>VLOOKUP($B674,'FIXTURES INPUT'!$A$4:$H$41,2,FALSE)</f>
        <v>WK24</v>
      </c>
      <c r="D674" s="13" t="str">
        <f>VLOOKUP($B674,'FIXTURES INPUT'!$A$4:$H$41,3,FALSE)</f>
        <v>Sun</v>
      </c>
      <c r="E674" s="14">
        <f>VLOOKUP($B674,'FIXTURES INPUT'!$A$4:$H$41,4,FALSE)</f>
        <v>45186</v>
      </c>
      <c r="F674" s="4" t="str">
        <f>VLOOKUP($B674,'FIXTURES INPUT'!$A$4:$H$41,6,FALSE)</f>
        <v>Edwardstone</v>
      </c>
      <c r="G674" s="13" t="str">
        <f>VLOOKUP($B674,'FIXTURES INPUT'!$A$4:$H$41,7,FALSE)</f>
        <v>Away</v>
      </c>
      <c r="H674" s="13" t="str">
        <f>VLOOKUP($B674,'FIXTURES INPUT'!$A$4:$H$41,8,FALSE)</f>
        <v>Standard</v>
      </c>
      <c r="I674" s="13">
        <v>4</v>
      </c>
      <c r="J674" s="4" t="str">
        <f>VLOOKUP($I674,LISTS!$A$2:$B$39,2,FALSE)</f>
        <v>Wellsy</v>
      </c>
      <c r="K674" s="32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X674" s="13">
        <f>(IF($K674="No",0,VLOOKUP(X$3,LISTS!$M$2:$N$21,2,FALSE)*L674))*VLOOKUP($H674,LISTS!$G$2:$H$10,2,FALSE)</f>
        <v>0</v>
      </c>
      <c r="Y674" s="13">
        <f>(IF($K674="No",0,VLOOKUP(Y$3,LISTS!$M$2:$N$21,2,FALSE)*M674))*VLOOKUP($H674,LISTS!$G$2:$H$10,2,FALSE)</f>
        <v>0</v>
      </c>
      <c r="Z674" s="13">
        <f>(IF($K674="No",0,VLOOKUP(Z$3,LISTS!$M$2:$N$21,2,FALSE)*N674))*VLOOKUP($H674,LISTS!$G$2:$H$10,2,FALSE)</f>
        <v>0</v>
      </c>
      <c r="AA674" s="13">
        <f>(IF($K674="No",0,VLOOKUP(AA$3,LISTS!$M$2:$N$21,2,FALSE)*O674))*VLOOKUP($H674,LISTS!$G$2:$H$10,2,FALSE)</f>
        <v>0</v>
      </c>
      <c r="AB674" s="13">
        <f>(IF($K674="No",0,VLOOKUP(AB$3,LISTS!$M$2:$N$21,2,FALSE)*P674))*VLOOKUP($H674,LISTS!$G$2:$H$10,2,FALSE)</f>
        <v>0</v>
      </c>
      <c r="AC674" s="13">
        <f>(IF($K674="No",0,VLOOKUP(AC$3,LISTS!$M$2:$N$21,2,FALSE)*IF(Q674="YES",1,0)))*VLOOKUP($H674,LISTS!$G$2:$H$10,2,FALSE)</f>
        <v>0</v>
      </c>
      <c r="AD674" s="13">
        <f>(IF($K674="No",0,VLOOKUP(AD$3,LISTS!$M$2:$N$21,2,FALSE)*IF(R674="YES",1,0)))*VLOOKUP($H674,LISTS!$G$2:$H$10,2,FALSE)</f>
        <v>0</v>
      </c>
      <c r="AE674" s="13">
        <f>(IF($K674="No",0,VLOOKUP(AE$3,LISTS!$M$2:$N$21,2,FALSE)*IF(S674="YES",1,0)))*VLOOKUP($H674,LISTS!$G$2:$H$10,2,FALSE)</f>
        <v>0</v>
      </c>
      <c r="AF674" s="13">
        <f>(IF($K674="No",0,VLOOKUP(AF$3,LISTS!$M$2:$N$21,2,FALSE)*IF(T674="YES",1,0)))*VLOOKUP($H674,LISTS!$G$2:$H$10,2,FALSE)</f>
        <v>0</v>
      </c>
      <c r="AG674" s="13">
        <f>(IF($K674="No",0,VLOOKUP(AG$3,LISTS!$M$2:$N$21,2,FALSE)*IF(U674="YES",1,0)))*VLOOKUP($H674,LISTS!$G$2:$H$10,2,FALSE)</f>
        <v>0</v>
      </c>
      <c r="AH674" s="13">
        <f>(IF($K674="No",0,VLOOKUP(AH$3,LISTS!$M$2:$N$21,2,FALSE)*IF(V674="YES",1,0)))*VLOOKUP($H674,LISTS!$G$2:$H$10,2,FALSE)</f>
        <v>0</v>
      </c>
      <c r="AI674" s="29">
        <f t="shared" si="121"/>
        <v>0</v>
      </c>
    </row>
    <row r="675" spans="1:35" x14ac:dyDescent="0.25">
      <c r="A675" s="3">
        <f t="shared" si="116"/>
        <v>2023</v>
      </c>
      <c r="B675" s="11">
        <f t="shared" si="117"/>
        <v>24</v>
      </c>
      <c r="C675" s="11" t="str">
        <f>VLOOKUP($B675,'FIXTURES INPUT'!$A$4:$H$41,2,FALSE)</f>
        <v>WK24</v>
      </c>
      <c r="D675" s="13" t="str">
        <f>VLOOKUP($B675,'FIXTURES INPUT'!$A$4:$H$41,3,FALSE)</f>
        <v>Sun</v>
      </c>
      <c r="E675" s="14">
        <f>VLOOKUP($B675,'FIXTURES INPUT'!$A$4:$H$41,4,FALSE)</f>
        <v>45186</v>
      </c>
      <c r="F675" s="4" t="str">
        <f>VLOOKUP($B675,'FIXTURES INPUT'!$A$4:$H$41,6,FALSE)</f>
        <v>Edwardstone</v>
      </c>
      <c r="G675" s="13" t="str">
        <f>VLOOKUP($B675,'FIXTURES INPUT'!$A$4:$H$41,7,FALSE)</f>
        <v>Away</v>
      </c>
      <c r="H675" s="13" t="str">
        <f>VLOOKUP($B675,'FIXTURES INPUT'!$A$4:$H$41,8,FALSE)</f>
        <v>Standard</v>
      </c>
      <c r="I675" s="13">
        <v>5</v>
      </c>
      <c r="J675" s="4" t="str">
        <f>VLOOKUP($I675,LISTS!$A$2:$B$39,2,FALSE)</f>
        <v>Cal</v>
      </c>
      <c r="K675" s="32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X675" s="13">
        <f>(IF($K675="No",0,VLOOKUP(X$3,LISTS!$M$2:$N$21,2,FALSE)*L675))*VLOOKUP($H675,LISTS!$G$2:$H$10,2,FALSE)</f>
        <v>0</v>
      </c>
      <c r="Y675" s="13">
        <f>(IF($K675="No",0,VLOOKUP(Y$3,LISTS!$M$2:$N$21,2,FALSE)*M675))*VLOOKUP($H675,LISTS!$G$2:$H$10,2,FALSE)</f>
        <v>0</v>
      </c>
      <c r="Z675" s="13">
        <f>(IF($K675="No",0,VLOOKUP(Z$3,LISTS!$M$2:$N$21,2,FALSE)*N675))*VLOOKUP($H675,LISTS!$G$2:$H$10,2,FALSE)</f>
        <v>0</v>
      </c>
      <c r="AA675" s="13">
        <f>(IF($K675="No",0,VLOOKUP(AA$3,LISTS!$M$2:$N$21,2,FALSE)*O675))*VLOOKUP($H675,LISTS!$G$2:$H$10,2,FALSE)</f>
        <v>0</v>
      </c>
      <c r="AB675" s="13">
        <f>(IF($K675="No",0,VLOOKUP(AB$3,LISTS!$M$2:$N$21,2,FALSE)*P675))*VLOOKUP($H675,LISTS!$G$2:$H$10,2,FALSE)</f>
        <v>0</v>
      </c>
      <c r="AC675" s="13">
        <f>(IF($K675="No",0,VLOOKUP(AC$3,LISTS!$M$2:$N$21,2,FALSE)*IF(Q675="YES",1,0)))*VLOOKUP($H675,LISTS!$G$2:$H$10,2,FALSE)</f>
        <v>0</v>
      </c>
      <c r="AD675" s="13">
        <f>(IF($K675="No",0,VLOOKUP(AD$3,LISTS!$M$2:$N$21,2,FALSE)*IF(R675="YES",1,0)))*VLOOKUP($H675,LISTS!$G$2:$H$10,2,FALSE)</f>
        <v>0</v>
      </c>
      <c r="AE675" s="13">
        <f>(IF($K675="No",0,VLOOKUP(AE$3,LISTS!$M$2:$N$21,2,FALSE)*IF(S675="YES",1,0)))*VLOOKUP($H675,LISTS!$G$2:$H$10,2,FALSE)</f>
        <v>0</v>
      </c>
      <c r="AF675" s="13">
        <f>(IF($K675="No",0,VLOOKUP(AF$3,LISTS!$M$2:$N$21,2,FALSE)*IF(T675="YES",1,0)))*VLOOKUP($H675,LISTS!$G$2:$H$10,2,FALSE)</f>
        <v>0</v>
      </c>
      <c r="AG675" s="13">
        <f>(IF($K675="No",0,VLOOKUP(AG$3,LISTS!$M$2:$N$21,2,FALSE)*IF(U675="YES",1,0)))*VLOOKUP($H675,LISTS!$G$2:$H$10,2,FALSE)</f>
        <v>0</v>
      </c>
      <c r="AH675" s="13">
        <f>(IF($K675="No",0,VLOOKUP(AH$3,LISTS!$M$2:$N$21,2,FALSE)*IF(V675="YES",1,0)))*VLOOKUP($H675,LISTS!$G$2:$H$10,2,FALSE)</f>
        <v>0</v>
      </c>
      <c r="AI675" s="29">
        <f t="shared" si="121"/>
        <v>0</v>
      </c>
    </row>
    <row r="676" spans="1:35" x14ac:dyDescent="0.25">
      <c r="A676" s="3">
        <f t="shared" si="116"/>
        <v>2023</v>
      </c>
      <c r="B676" s="11">
        <f t="shared" si="117"/>
        <v>24</v>
      </c>
      <c r="C676" s="11" t="str">
        <f>VLOOKUP($B676,'FIXTURES INPUT'!$A$4:$H$41,2,FALSE)</f>
        <v>WK24</v>
      </c>
      <c r="D676" s="13" t="str">
        <f>VLOOKUP($B676,'FIXTURES INPUT'!$A$4:$H$41,3,FALSE)</f>
        <v>Sun</v>
      </c>
      <c r="E676" s="14">
        <f>VLOOKUP($B676,'FIXTURES INPUT'!$A$4:$H$41,4,FALSE)</f>
        <v>45186</v>
      </c>
      <c r="F676" s="4" t="str">
        <f>VLOOKUP($B676,'FIXTURES INPUT'!$A$4:$H$41,6,FALSE)</f>
        <v>Edwardstone</v>
      </c>
      <c r="G676" s="13" t="str">
        <f>VLOOKUP($B676,'FIXTURES INPUT'!$A$4:$H$41,7,FALSE)</f>
        <v>Away</v>
      </c>
      <c r="H676" s="13" t="str">
        <f>VLOOKUP($B676,'FIXTURES INPUT'!$A$4:$H$41,8,FALSE)</f>
        <v>Standard</v>
      </c>
      <c r="I676" s="13">
        <v>6</v>
      </c>
      <c r="J676" s="4" t="str">
        <f>VLOOKUP($I676,LISTS!$A$2:$B$39,2,FALSE)</f>
        <v>Weavers</v>
      </c>
      <c r="K676" s="32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X676" s="13">
        <f>(IF($K676="No",0,VLOOKUP(X$3,LISTS!$M$2:$N$21,2,FALSE)*L676))*VLOOKUP($H676,LISTS!$G$2:$H$10,2,FALSE)</f>
        <v>0</v>
      </c>
      <c r="Y676" s="13">
        <f>(IF($K676="No",0,VLOOKUP(Y$3,LISTS!$M$2:$N$21,2,FALSE)*M676))*VLOOKUP($H676,LISTS!$G$2:$H$10,2,FALSE)</f>
        <v>0</v>
      </c>
      <c r="Z676" s="13">
        <f>(IF($K676="No",0,VLOOKUP(Z$3,LISTS!$M$2:$N$21,2,FALSE)*N676))*VLOOKUP($H676,LISTS!$G$2:$H$10,2,FALSE)</f>
        <v>0</v>
      </c>
      <c r="AA676" s="13">
        <f>(IF($K676="No",0,VLOOKUP(AA$3,LISTS!$M$2:$N$21,2,FALSE)*O676))*VLOOKUP($H676,LISTS!$G$2:$H$10,2,FALSE)</f>
        <v>0</v>
      </c>
      <c r="AB676" s="13">
        <f>(IF($K676="No",0,VLOOKUP(AB$3,LISTS!$M$2:$N$21,2,FALSE)*P676))*VLOOKUP($H676,LISTS!$G$2:$H$10,2,FALSE)</f>
        <v>0</v>
      </c>
      <c r="AC676" s="13">
        <f>(IF($K676="No",0,VLOOKUP(AC$3,LISTS!$M$2:$N$21,2,FALSE)*IF(Q676="YES",1,0)))*VLOOKUP($H676,LISTS!$G$2:$H$10,2,FALSE)</f>
        <v>0</v>
      </c>
      <c r="AD676" s="13">
        <f>(IF($K676="No",0,VLOOKUP(AD$3,LISTS!$M$2:$N$21,2,FALSE)*IF(R676="YES",1,0)))*VLOOKUP($H676,LISTS!$G$2:$H$10,2,FALSE)</f>
        <v>0</v>
      </c>
      <c r="AE676" s="13">
        <f>(IF($K676="No",0,VLOOKUP(AE$3,LISTS!$M$2:$N$21,2,FALSE)*IF(S676="YES",1,0)))*VLOOKUP($H676,LISTS!$G$2:$H$10,2,FALSE)</f>
        <v>0</v>
      </c>
      <c r="AF676" s="13">
        <f>(IF($K676="No",0,VLOOKUP(AF$3,LISTS!$M$2:$N$21,2,FALSE)*IF(T676="YES",1,0)))*VLOOKUP($H676,LISTS!$G$2:$H$10,2,FALSE)</f>
        <v>0</v>
      </c>
      <c r="AG676" s="13">
        <f>(IF($K676="No",0,VLOOKUP(AG$3,LISTS!$M$2:$N$21,2,FALSE)*IF(U676="YES",1,0)))*VLOOKUP($H676,LISTS!$G$2:$H$10,2,FALSE)</f>
        <v>0</v>
      </c>
      <c r="AH676" s="13">
        <f>(IF($K676="No",0,VLOOKUP(AH$3,LISTS!$M$2:$N$21,2,FALSE)*IF(V676="YES",1,0)))*VLOOKUP($H676,LISTS!$G$2:$H$10,2,FALSE)</f>
        <v>0</v>
      </c>
      <c r="AI676" s="29">
        <f t="shared" si="121"/>
        <v>0</v>
      </c>
    </row>
    <row r="677" spans="1:35" x14ac:dyDescent="0.25">
      <c r="A677" s="3">
        <f t="shared" si="116"/>
        <v>2023</v>
      </c>
      <c r="B677" s="11">
        <f t="shared" si="117"/>
        <v>24</v>
      </c>
      <c r="C677" s="11" t="str">
        <f>VLOOKUP($B677,'FIXTURES INPUT'!$A$4:$H$41,2,FALSE)</f>
        <v>WK24</v>
      </c>
      <c r="D677" s="13" t="str">
        <f>VLOOKUP($B677,'FIXTURES INPUT'!$A$4:$H$41,3,FALSE)</f>
        <v>Sun</v>
      </c>
      <c r="E677" s="14">
        <f>VLOOKUP($B677,'FIXTURES INPUT'!$A$4:$H$41,4,FALSE)</f>
        <v>45186</v>
      </c>
      <c r="F677" s="4" t="str">
        <f>VLOOKUP($B677,'FIXTURES INPUT'!$A$4:$H$41,6,FALSE)</f>
        <v>Edwardstone</v>
      </c>
      <c r="G677" s="13" t="str">
        <f>VLOOKUP($B677,'FIXTURES INPUT'!$A$4:$H$41,7,FALSE)</f>
        <v>Away</v>
      </c>
      <c r="H677" s="13" t="str">
        <f>VLOOKUP($B677,'FIXTURES INPUT'!$A$4:$H$41,8,FALSE)</f>
        <v>Standard</v>
      </c>
      <c r="I677" s="13">
        <v>7</v>
      </c>
      <c r="J677" s="4" t="str">
        <f>VLOOKUP($I677,LISTS!$A$2:$B$39,2,FALSE)</f>
        <v>Superted</v>
      </c>
      <c r="K677" s="32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X677" s="13">
        <f>(IF($K677="No",0,VLOOKUP(X$3,LISTS!$M$2:$N$21,2,FALSE)*L677))*VLOOKUP($H677,LISTS!$G$2:$H$10,2,FALSE)</f>
        <v>0</v>
      </c>
      <c r="Y677" s="13">
        <f>(IF($K677="No",0,VLOOKUP(Y$3,LISTS!$M$2:$N$21,2,FALSE)*M677))*VLOOKUP($H677,LISTS!$G$2:$H$10,2,FALSE)</f>
        <v>0</v>
      </c>
      <c r="Z677" s="13">
        <f>(IF($K677="No",0,VLOOKUP(Z$3,LISTS!$M$2:$N$21,2,FALSE)*N677))*VLOOKUP($H677,LISTS!$G$2:$H$10,2,FALSE)</f>
        <v>0</v>
      </c>
      <c r="AA677" s="13">
        <f>(IF($K677="No",0,VLOOKUP(AA$3,LISTS!$M$2:$N$21,2,FALSE)*O677))*VLOOKUP($H677,LISTS!$G$2:$H$10,2,FALSE)</f>
        <v>0</v>
      </c>
      <c r="AB677" s="13">
        <f>(IF($K677="No",0,VLOOKUP(AB$3,LISTS!$M$2:$N$21,2,FALSE)*P677))*VLOOKUP($H677,LISTS!$G$2:$H$10,2,FALSE)</f>
        <v>0</v>
      </c>
      <c r="AC677" s="13">
        <f>(IF($K677="No",0,VLOOKUP(AC$3,LISTS!$M$2:$N$21,2,FALSE)*IF(Q677="YES",1,0)))*VLOOKUP($H677,LISTS!$G$2:$H$10,2,FALSE)</f>
        <v>0</v>
      </c>
      <c r="AD677" s="13">
        <f>(IF($K677="No",0,VLOOKUP(AD$3,LISTS!$M$2:$N$21,2,FALSE)*IF(R677="YES",1,0)))*VLOOKUP($H677,LISTS!$G$2:$H$10,2,FALSE)</f>
        <v>0</v>
      </c>
      <c r="AE677" s="13">
        <f>(IF($K677="No",0,VLOOKUP(AE$3,LISTS!$M$2:$N$21,2,FALSE)*IF(S677="YES",1,0)))*VLOOKUP($H677,LISTS!$G$2:$H$10,2,FALSE)</f>
        <v>0</v>
      </c>
      <c r="AF677" s="13">
        <f>(IF($K677="No",0,VLOOKUP(AF$3,LISTS!$M$2:$N$21,2,FALSE)*IF(T677="YES",1,0)))*VLOOKUP($H677,LISTS!$G$2:$H$10,2,FALSE)</f>
        <v>0</v>
      </c>
      <c r="AG677" s="13">
        <f>(IF($K677="No",0,VLOOKUP(AG$3,LISTS!$M$2:$N$21,2,FALSE)*IF(U677="YES",1,0)))*VLOOKUP($H677,LISTS!$G$2:$H$10,2,FALSE)</f>
        <v>0</v>
      </c>
      <c r="AH677" s="13">
        <f>(IF($K677="No",0,VLOOKUP(AH$3,LISTS!$M$2:$N$21,2,FALSE)*IF(V677="YES",1,0)))*VLOOKUP($H677,LISTS!$G$2:$H$10,2,FALSE)</f>
        <v>0</v>
      </c>
      <c r="AI677" s="29">
        <f t="shared" si="121"/>
        <v>0</v>
      </c>
    </row>
    <row r="678" spans="1:35" x14ac:dyDescent="0.25">
      <c r="A678" s="3">
        <f t="shared" si="116"/>
        <v>2023</v>
      </c>
      <c r="B678" s="11">
        <f t="shared" si="117"/>
        <v>24</v>
      </c>
      <c r="C678" s="11" t="str">
        <f>VLOOKUP($B678,'FIXTURES INPUT'!$A$4:$H$41,2,FALSE)</f>
        <v>WK24</v>
      </c>
      <c r="D678" s="13" t="str">
        <f>VLOOKUP($B678,'FIXTURES INPUT'!$A$4:$H$41,3,FALSE)</f>
        <v>Sun</v>
      </c>
      <c r="E678" s="14">
        <f>VLOOKUP($B678,'FIXTURES INPUT'!$A$4:$H$41,4,FALSE)</f>
        <v>45186</v>
      </c>
      <c r="F678" s="4" t="str">
        <f>VLOOKUP($B678,'FIXTURES INPUT'!$A$4:$H$41,6,FALSE)</f>
        <v>Edwardstone</v>
      </c>
      <c r="G678" s="13" t="str">
        <f>VLOOKUP($B678,'FIXTURES INPUT'!$A$4:$H$41,7,FALSE)</f>
        <v>Away</v>
      </c>
      <c r="H678" s="13" t="str">
        <f>VLOOKUP($B678,'FIXTURES INPUT'!$A$4:$H$41,8,FALSE)</f>
        <v>Standard</v>
      </c>
      <c r="I678" s="13">
        <f t="shared" ref="I678" si="127">I677+1</f>
        <v>8</v>
      </c>
      <c r="J678" s="4" t="str">
        <f>VLOOKUP($I678,LISTS!$A$2:$B$39,2,FALSE)</f>
        <v>Little</v>
      </c>
      <c r="K678" s="32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X678" s="13">
        <f>(IF($K678="No",0,VLOOKUP(X$3,LISTS!$M$2:$N$21,2,FALSE)*L678))*VLOOKUP($H678,LISTS!$G$2:$H$10,2,FALSE)</f>
        <v>0</v>
      </c>
      <c r="Y678" s="13">
        <f>(IF($K678="No",0,VLOOKUP(Y$3,LISTS!$M$2:$N$21,2,FALSE)*M678))*VLOOKUP($H678,LISTS!$G$2:$H$10,2,FALSE)</f>
        <v>0</v>
      </c>
      <c r="Z678" s="13">
        <f>(IF($K678="No",0,VLOOKUP(Z$3,LISTS!$M$2:$N$21,2,FALSE)*N678))*VLOOKUP($H678,LISTS!$G$2:$H$10,2,FALSE)</f>
        <v>0</v>
      </c>
      <c r="AA678" s="13">
        <f>(IF($K678="No",0,VLOOKUP(AA$3,LISTS!$M$2:$N$21,2,FALSE)*O678))*VLOOKUP($H678,LISTS!$G$2:$H$10,2,FALSE)</f>
        <v>0</v>
      </c>
      <c r="AB678" s="13">
        <f>(IF($K678="No",0,VLOOKUP(AB$3,LISTS!$M$2:$N$21,2,FALSE)*P678))*VLOOKUP($H678,LISTS!$G$2:$H$10,2,FALSE)</f>
        <v>0</v>
      </c>
      <c r="AC678" s="13">
        <f>(IF($K678="No",0,VLOOKUP(AC$3,LISTS!$M$2:$N$21,2,FALSE)*IF(Q678="YES",1,0)))*VLOOKUP($H678,LISTS!$G$2:$H$10,2,FALSE)</f>
        <v>0</v>
      </c>
      <c r="AD678" s="13">
        <f>(IF($K678="No",0,VLOOKUP(AD$3,LISTS!$M$2:$N$21,2,FALSE)*IF(R678="YES",1,0)))*VLOOKUP($H678,LISTS!$G$2:$H$10,2,FALSE)</f>
        <v>0</v>
      </c>
      <c r="AE678" s="13">
        <f>(IF($K678="No",0,VLOOKUP(AE$3,LISTS!$M$2:$N$21,2,FALSE)*IF(S678="YES",1,0)))*VLOOKUP($H678,LISTS!$G$2:$H$10,2,FALSE)</f>
        <v>0</v>
      </c>
      <c r="AF678" s="13">
        <f>(IF($K678="No",0,VLOOKUP(AF$3,LISTS!$M$2:$N$21,2,FALSE)*IF(T678="YES",1,0)))*VLOOKUP($H678,LISTS!$G$2:$H$10,2,FALSE)</f>
        <v>0</v>
      </c>
      <c r="AG678" s="13">
        <f>(IF($K678="No",0,VLOOKUP(AG$3,LISTS!$M$2:$N$21,2,FALSE)*IF(U678="YES",1,0)))*VLOOKUP($H678,LISTS!$G$2:$H$10,2,FALSE)</f>
        <v>0</v>
      </c>
      <c r="AH678" s="13">
        <f>(IF($K678="No",0,VLOOKUP(AH$3,LISTS!$M$2:$N$21,2,FALSE)*IF(V678="YES",1,0)))*VLOOKUP($H678,LISTS!$G$2:$H$10,2,FALSE)</f>
        <v>0</v>
      </c>
      <c r="AI678" s="29">
        <f t="shared" si="121"/>
        <v>0</v>
      </c>
    </row>
    <row r="679" spans="1:35" x14ac:dyDescent="0.25">
      <c r="A679" s="3">
        <f t="shared" si="116"/>
        <v>2023</v>
      </c>
      <c r="B679" s="11">
        <f t="shared" si="117"/>
        <v>24</v>
      </c>
      <c r="C679" s="11" t="str">
        <f>VLOOKUP($B679,'FIXTURES INPUT'!$A$4:$H$41,2,FALSE)</f>
        <v>WK24</v>
      </c>
      <c r="D679" s="13" t="str">
        <f>VLOOKUP($B679,'FIXTURES INPUT'!$A$4:$H$41,3,FALSE)</f>
        <v>Sun</v>
      </c>
      <c r="E679" s="14">
        <f>VLOOKUP($B679,'FIXTURES INPUT'!$A$4:$H$41,4,FALSE)</f>
        <v>45186</v>
      </c>
      <c r="F679" s="4" t="str">
        <f>VLOOKUP($B679,'FIXTURES INPUT'!$A$4:$H$41,6,FALSE)</f>
        <v>Edwardstone</v>
      </c>
      <c r="G679" s="13" t="str">
        <f>VLOOKUP($B679,'FIXTURES INPUT'!$A$4:$H$41,7,FALSE)</f>
        <v>Away</v>
      </c>
      <c r="H679" s="13" t="str">
        <f>VLOOKUP($B679,'FIXTURES INPUT'!$A$4:$H$41,8,FALSE)</f>
        <v>Standard</v>
      </c>
      <c r="I679" s="13">
        <f t="shared" si="123"/>
        <v>9</v>
      </c>
      <c r="J679" s="4" t="str">
        <f>VLOOKUP($I679,LISTS!$A$2:$B$39,2,FALSE)</f>
        <v>Dan Common</v>
      </c>
      <c r="K679" s="32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X679" s="13">
        <f>(IF($K679="No",0,VLOOKUP(X$3,LISTS!$M$2:$N$21,2,FALSE)*L679))*VLOOKUP($H679,LISTS!$G$2:$H$10,2,FALSE)</f>
        <v>0</v>
      </c>
      <c r="Y679" s="13">
        <f>(IF($K679="No",0,VLOOKUP(Y$3,LISTS!$M$2:$N$21,2,FALSE)*M679))*VLOOKUP($H679,LISTS!$G$2:$H$10,2,FALSE)</f>
        <v>0</v>
      </c>
      <c r="Z679" s="13">
        <f>(IF($K679="No",0,VLOOKUP(Z$3,LISTS!$M$2:$N$21,2,FALSE)*N679))*VLOOKUP($H679,LISTS!$G$2:$H$10,2,FALSE)</f>
        <v>0</v>
      </c>
      <c r="AA679" s="13">
        <f>(IF($K679="No",0,VLOOKUP(AA$3,LISTS!$M$2:$N$21,2,FALSE)*O679))*VLOOKUP($H679,LISTS!$G$2:$H$10,2,FALSE)</f>
        <v>0</v>
      </c>
      <c r="AB679" s="13">
        <f>(IF($K679="No",0,VLOOKUP(AB$3,LISTS!$M$2:$N$21,2,FALSE)*P679))*VLOOKUP($H679,LISTS!$G$2:$H$10,2,FALSE)</f>
        <v>0</v>
      </c>
      <c r="AC679" s="13">
        <f>(IF($K679="No",0,VLOOKUP(AC$3,LISTS!$M$2:$N$21,2,FALSE)*IF(Q679="YES",1,0)))*VLOOKUP($H679,LISTS!$G$2:$H$10,2,FALSE)</f>
        <v>0</v>
      </c>
      <c r="AD679" s="13">
        <f>(IF($K679="No",0,VLOOKUP(AD$3,LISTS!$M$2:$N$21,2,FALSE)*IF(R679="YES",1,0)))*VLOOKUP($H679,LISTS!$G$2:$H$10,2,FALSE)</f>
        <v>0</v>
      </c>
      <c r="AE679" s="13">
        <f>(IF($K679="No",0,VLOOKUP(AE$3,LISTS!$M$2:$N$21,2,FALSE)*IF(S679="YES",1,0)))*VLOOKUP($H679,LISTS!$G$2:$H$10,2,FALSE)</f>
        <v>0</v>
      </c>
      <c r="AF679" s="13">
        <f>(IF($K679="No",0,VLOOKUP(AF$3,LISTS!$M$2:$N$21,2,FALSE)*IF(T679="YES",1,0)))*VLOOKUP($H679,LISTS!$G$2:$H$10,2,FALSE)</f>
        <v>0</v>
      </c>
      <c r="AG679" s="13">
        <f>(IF($K679="No",0,VLOOKUP(AG$3,LISTS!$M$2:$N$21,2,FALSE)*IF(U679="YES",1,0)))*VLOOKUP($H679,LISTS!$G$2:$H$10,2,FALSE)</f>
        <v>0</v>
      </c>
      <c r="AH679" s="13">
        <f>(IF($K679="No",0,VLOOKUP(AH$3,LISTS!$M$2:$N$21,2,FALSE)*IF(V679="YES",1,0)))*VLOOKUP($H679,LISTS!$G$2:$H$10,2,FALSE)</f>
        <v>0</v>
      </c>
      <c r="AI679" s="29">
        <f t="shared" si="121"/>
        <v>0</v>
      </c>
    </row>
    <row r="680" spans="1:35" x14ac:dyDescent="0.25">
      <c r="A680" s="3">
        <f t="shared" si="116"/>
        <v>2023</v>
      </c>
      <c r="B680" s="11">
        <f t="shared" si="117"/>
        <v>24</v>
      </c>
      <c r="C680" s="11" t="str">
        <f>VLOOKUP($B680,'FIXTURES INPUT'!$A$4:$H$41,2,FALSE)</f>
        <v>WK24</v>
      </c>
      <c r="D680" s="13" t="str">
        <f>VLOOKUP($B680,'FIXTURES INPUT'!$A$4:$H$41,3,FALSE)</f>
        <v>Sun</v>
      </c>
      <c r="E680" s="14">
        <f>VLOOKUP($B680,'FIXTURES INPUT'!$A$4:$H$41,4,FALSE)</f>
        <v>45186</v>
      </c>
      <c r="F680" s="4" t="str">
        <f>VLOOKUP($B680,'FIXTURES INPUT'!$A$4:$H$41,6,FALSE)</f>
        <v>Edwardstone</v>
      </c>
      <c r="G680" s="13" t="str">
        <f>VLOOKUP($B680,'FIXTURES INPUT'!$A$4:$H$41,7,FALSE)</f>
        <v>Away</v>
      </c>
      <c r="H680" s="13" t="str">
        <f>VLOOKUP($B680,'FIXTURES INPUT'!$A$4:$H$41,8,FALSE)</f>
        <v>Standard</v>
      </c>
      <c r="I680" s="13">
        <f t="shared" si="123"/>
        <v>10</v>
      </c>
      <c r="J680" s="4" t="str">
        <f>VLOOKUP($I680,LISTS!$A$2:$B$39,2,FALSE)</f>
        <v>Chown</v>
      </c>
      <c r="K680" s="32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X680" s="13">
        <f>(IF($K680="No",0,VLOOKUP(X$3,LISTS!$M$2:$N$21,2,FALSE)*L680))*VLOOKUP($H680,LISTS!$G$2:$H$10,2,FALSE)</f>
        <v>0</v>
      </c>
      <c r="Y680" s="13">
        <f>(IF($K680="No",0,VLOOKUP(Y$3,LISTS!$M$2:$N$21,2,FALSE)*M680))*VLOOKUP($H680,LISTS!$G$2:$H$10,2,FALSE)</f>
        <v>0</v>
      </c>
      <c r="Z680" s="13">
        <f>(IF($K680="No",0,VLOOKUP(Z$3,LISTS!$M$2:$N$21,2,FALSE)*N680))*VLOOKUP($H680,LISTS!$G$2:$H$10,2,FALSE)</f>
        <v>0</v>
      </c>
      <c r="AA680" s="13">
        <f>(IF($K680="No",0,VLOOKUP(AA$3,LISTS!$M$2:$N$21,2,FALSE)*O680))*VLOOKUP($H680,LISTS!$G$2:$H$10,2,FALSE)</f>
        <v>0</v>
      </c>
      <c r="AB680" s="13">
        <f>(IF($K680="No",0,VLOOKUP(AB$3,LISTS!$M$2:$N$21,2,FALSE)*P680))*VLOOKUP($H680,LISTS!$G$2:$H$10,2,FALSE)</f>
        <v>0</v>
      </c>
      <c r="AC680" s="13">
        <f>(IF($K680="No",0,VLOOKUP(AC$3,LISTS!$M$2:$N$21,2,FALSE)*IF(Q680="YES",1,0)))*VLOOKUP($H680,LISTS!$G$2:$H$10,2,FALSE)</f>
        <v>0</v>
      </c>
      <c r="AD680" s="13">
        <f>(IF($K680="No",0,VLOOKUP(AD$3,LISTS!$M$2:$N$21,2,FALSE)*IF(R680="YES",1,0)))*VLOOKUP($H680,LISTS!$G$2:$H$10,2,FALSE)</f>
        <v>0</v>
      </c>
      <c r="AE680" s="13">
        <f>(IF($K680="No",0,VLOOKUP(AE$3,LISTS!$M$2:$N$21,2,FALSE)*IF(S680="YES",1,0)))*VLOOKUP($H680,LISTS!$G$2:$H$10,2,FALSE)</f>
        <v>0</v>
      </c>
      <c r="AF680" s="13">
        <f>(IF($K680="No",0,VLOOKUP(AF$3,LISTS!$M$2:$N$21,2,FALSE)*IF(T680="YES",1,0)))*VLOOKUP($H680,LISTS!$G$2:$H$10,2,FALSE)</f>
        <v>0</v>
      </c>
      <c r="AG680" s="13">
        <f>(IF($K680="No",0,VLOOKUP(AG$3,LISTS!$M$2:$N$21,2,FALSE)*IF(U680="YES",1,0)))*VLOOKUP($H680,LISTS!$G$2:$H$10,2,FALSE)</f>
        <v>0</v>
      </c>
      <c r="AH680" s="13">
        <f>(IF($K680="No",0,VLOOKUP(AH$3,LISTS!$M$2:$N$21,2,FALSE)*IF(V680="YES",1,0)))*VLOOKUP($H680,LISTS!$G$2:$H$10,2,FALSE)</f>
        <v>0</v>
      </c>
      <c r="AI680" s="29">
        <f t="shared" si="121"/>
        <v>0</v>
      </c>
    </row>
    <row r="681" spans="1:35" x14ac:dyDescent="0.25">
      <c r="A681" s="3">
        <f t="shared" si="116"/>
        <v>2023</v>
      </c>
      <c r="B681" s="11">
        <f t="shared" si="117"/>
        <v>24</v>
      </c>
      <c r="C681" s="11" t="str">
        <f>VLOOKUP($B681,'FIXTURES INPUT'!$A$4:$H$41,2,FALSE)</f>
        <v>WK24</v>
      </c>
      <c r="D681" s="13" t="str">
        <f>VLOOKUP($B681,'FIXTURES INPUT'!$A$4:$H$41,3,FALSE)</f>
        <v>Sun</v>
      </c>
      <c r="E681" s="14">
        <f>VLOOKUP($B681,'FIXTURES INPUT'!$A$4:$H$41,4,FALSE)</f>
        <v>45186</v>
      </c>
      <c r="F681" s="4" t="str">
        <f>VLOOKUP($B681,'FIXTURES INPUT'!$A$4:$H$41,6,FALSE)</f>
        <v>Edwardstone</v>
      </c>
      <c r="G681" s="13" t="str">
        <f>VLOOKUP($B681,'FIXTURES INPUT'!$A$4:$H$41,7,FALSE)</f>
        <v>Away</v>
      </c>
      <c r="H681" s="13" t="str">
        <f>VLOOKUP($B681,'FIXTURES INPUT'!$A$4:$H$41,8,FALSE)</f>
        <v>Standard</v>
      </c>
      <c r="I681" s="13">
        <f t="shared" si="123"/>
        <v>11</v>
      </c>
      <c r="J681" s="4" t="str">
        <f>VLOOKUP($I681,LISTS!$A$2:$B$39,2,FALSE)</f>
        <v>Minndo</v>
      </c>
      <c r="K681" s="32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X681" s="13">
        <f>(IF($K681="No",0,VLOOKUP(X$3,LISTS!$M$2:$N$21,2,FALSE)*L681))*VLOOKUP($H681,LISTS!$G$2:$H$10,2,FALSE)</f>
        <v>0</v>
      </c>
      <c r="Y681" s="13">
        <f>(IF($K681="No",0,VLOOKUP(Y$3,LISTS!$M$2:$N$21,2,FALSE)*M681))*VLOOKUP($H681,LISTS!$G$2:$H$10,2,FALSE)</f>
        <v>0</v>
      </c>
      <c r="Z681" s="13">
        <f>(IF($K681="No",0,VLOOKUP(Z$3,LISTS!$M$2:$N$21,2,FALSE)*N681))*VLOOKUP($H681,LISTS!$G$2:$H$10,2,FALSE)</f>
        <v>0</v>
      </c>
      <c r="AA681" s="13">
        <f>(IF($K681="No",0,VLOOKUP(AA$3,LISTS!$M$2:$N$21,2,FALSE)*O681))*VLOOKUP($H681,LISTS!$G$2:$H$10,2,FALSE)</f>
        <v>0</v>
      </c>
      <c r="AB681" s="13">
        <f>(IF($K681="No",0,VLOOKUP(AB$3,LISTS!$M$2:$N$21,2,FALSE)*P681))*VLOOKUP($H681,LISTS!$G$2:$H$10,2,FALSE)</f>
        <v>0</v>
      </c>
      <c r="AC681" s="13">
        <f>(IF($K681="No",0,VLOOKUP(AC$3,LISTS!$M$2:$N$21,2,FALSE)*IF(Q681="YES",1,0)))*VLOOKUP($H681,LISTS!$G$2:$H$10,2,FALSE)</f>
        <v>0</v>
      </c>
      <c r="AD681" s="13">
        <f>(IF($K681="No",0,VLOOKUP(AD$3,LISTS!$M$2:$N$21,2,FALSE)*IF(R681="YES",1,0)))*VLOOKUP($H681,LISTS!$G$2:$H$10,2,FALSE)</f>
        <v>0</v>
      </c>
      <c r="AE681" s="13">
        <f>(IF($K681="No",0,VLOOKUP(AE$3,LISTS!$M$2:$N$21,2,FALSE)*IF(S681="YES",1,0)))*VLOOKUP($H681,LISTS!$G$2:$H$10,2,FALSE)</f>
        <v>0</v>
      </c>
      <c r="AF681" s="13">
        <f>(IF($K681="No",0,VLOOKUP(AF$3,LISTS!$M$2:$N$21,2,FALSE)*IF(T681="YES",1,0)))*VLOOKUP($H681,LISTS!$G$2:$H$10,2,FALSE)</f>
        <v>0</v>
      </c>
      <c r="AG681" s="13">
        <f>(IF($K681="No",0,VLOOKUP(AG$3,LISTS!$M$2:$N$21,2,FALSE)*IF(U681="YES",1,0)))*VLOOKUP($H681,LISTS!$G$2:$H$10,2,FALSE)</f>
        <v>0</v>
      </c>
      <c r="AH681" s="13">
        <f>(IF($K681="No",0,VLOOKUP(AH$3,LISTS!$M$2:$N$21,2,FALSE)*IF(V681="YES",1,0)))*VLOOKUP($H681,LISTS!$G$2:$H$10,2,FALSE)</f>
        <v>0</v>
      </c>
      <c r="AI681" s="29">
        <f t="shared" si="121"/>
        <v>0</v>
      </c>
    </row>
    <row r="682" spans="1:35" x14ac:dyDescent="0.25">
      <c r="A682" s="3">
        <f t="shared" si="116"/>
        <v>2023</v>
      </c>
      <c r="B682" s="11">
        <f t="shared" si="117"/>
        <v>24</v>
      </c>
      <c r="C682" s="11" t="str">
        <f>VLOOKUP($B682,'FIXTURES INPUT'!$A$4:$H$41,2,FALSE)</f>
        <v>WK24</v>
      </c>
      <c r="D682" s="13" t="str">
        <f>VLOOKUP($B682,'FIXTURES INPUT'!$A$4:$H$41,3,FALSE)</f>
        <v>Sun</v>
      </c>
      <c r="E682" s="14">
        <f>VLOOKUP($B682,'FIXTURES INPUT'!$A$4:$H$41,4,FALSE)</f>
        <v>45186</v>
      </c>
      <c r="F682" s="4" t="str">
        <f>VLOOKUP($B682,'FIXTURES INPUT'!$A$4:$H$41,6,FALSE)</f>
        <v>Edwardstone</v>
      </c>
      <c r="G682" s="13" t="str">
        <f>VLOOKUP($B682,'FIXTURES INPUT'!$A$4:$H$41,7,FALSE)</f>
        <v>Away</v>
      </c>
      <c r="H682" s="13" t="str">
        <f>VLOOKUP($B682,'FIXTURES INPUT'!$A$4:$H$41,8,FALSE)</f>
        <v>Standard</v>
      </c>
      <c r="I682" s="13">
        <f t="shared" si="123"/>
        <v>12</v>
      </c>
      <c r="J682" s="4" t="str">
        <f>VLOOKUP($I682,LISTS!$A$2:$B$39,2,FALSE)</f>
        <v>Bevan Gordon</v>
      </c>
      <c r="K682" s="32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X682" s="13">
        <f>(IF($K682="No",0,VLOOKUP(X$3,LISTS!$M$2:$N$21,2,FALSE)*L682))*VLOOKUP($H682,LISTS!$G$2:$H$10,2,FALSE)</f>
        <v>0</v>
      </c>
      <c r="Y682" s="13">
        <f>(IF($K682="No",0,VLOOKUP(Y$3,LISTS!$M$2:$N$21,2,FALSE)*M682))*VLOOKUP($H682,LISTS!$G$2:$H$10,2,FALSE)</f>
        <v>0</v>
      </c>
      <c r="Z682" s="13">
        <f>(IF($K682="No",0,VLOOKUP(Z$3,LISTS!$M$2:$N$21,2,FALSE)*N682))*VLOOKUP($H682,LISTS!$G$2:$H$10,2,FALSE)</f>
        <v>0</v>
      </c>
      <c r="AA682" s="13">
        <f>(IF($K682="No",0,VLOOKUP(AA$3,LISTS!$M$2:$N$21,2,FALSE)*O682))*VLOOKUP($H682,LISTS!$G$2:$H$10,2,FALSE)</f>
        <v>0</v>
      </c>
      <c r="AB682" s="13">
        <f>(IF($K682="No",0,VLOOKUP(AB$3,LISTS!$M$2:$N$21,2,FALSE)*P682))*VLOOKUP($H682,LISTS!$G$2:$H$10,2,FALSE)</f>
        <v>0</v>
      </c>
      <c r="AC682" s="13">
        <f>(IF($K682="No",0,VLOOKUP(AC$3,LISTS!$M$2:$N$21,2,FALSE)*IF(Q682="YES",1,0)))*VLOOKUP($H682,LISTS!$G$2:$H$10,2,FALSE)</f>
        <v>0</v>
      </c>
      <c r="AD682" s="13">
        <f>(IF($K682="No",0,VLOOKUP(AD$3,LISTS!$M$2:$N$21,2,FALSE)*IF(R682="YES",1,0)))*VLOOKUP($H682,LISTS!$G$2:$H$10,2,FALSE)</f>
        <v>0</v>
      </c>
      <c r="AE682" s="13">
        <f>(IF($K682="No",0,VLOOKUP(AE$3,LISTS!$M$2:$N$21,2,FALSE)*IF(S682="YES",1,0)))*VLOOKUP($H682,LISTS!$G$2:$H$10,2,FALSE)</f>
        <v>0</v>
      </c>
      <c r="AF682" s="13">
        <f>(IF($K682="No",0,VLOOKUP(AF$3,LISTS!$M$2:$N$21,2,FALSE)*IF(T682="YES",1,0)))*VLOOKUP($H682,LISTS!$G$2:$H$10,2,FALSE)</f>
        <v>0</v>
      </c>
      <c r="AG682" s="13">
        <f>(IF($K682="No",0,VLOOKUP(AG$3,LISTS!$M$2:$N$21,2,FALSE)*IF(U682="YES",1,0)))*VLOOKUP($H682,LISTS!$G$2:$H$10,2,FALSE)</f>
        <v>0</v>
      </c>
      <c r="AH682" s="13">
        <f>(IF($K682="No",0,VLOOKUP(AH$3,LISTS!$M$2:$N$21,2,FALSE)*IF(V682="YES",1,0)))*VLOOKUP($H682,LISTS!$G$2:$H$10,2,FALSE)</f>
        <v>0</v>
      </c>
      <c r="AI682" s="29">
        <f t="shared" si="121"/>
        <v>0</v>
      </c>
    </row>
    <row r="683" spans="1:35" x14ac:dyDescent="0.25">
      <c r="A683" s="3">
        <f t="shared" si="116"/>
        <v>2023</v>
      </c>
      <c r="B683" s="11">
        <f t="shared" si="117"/>
        <v>24</v>
      </c>
      <c r="C683" s="11" t="str">
        <f>VLOOKUP($B683,'FIXTURES INPUT'!$A$4:$H$41,2,FALSE)</f>
        <v>WK24</v>
      </c>
      <c r="D683" s="13" t="str">
        <f>VLOOKUP($B683,'FIXTURES INPUT'!$A$4:$H$41,3,FALSE)</f>
        <v>Sun</v>
      </c>
      <c r="E683" s="14">
        <f>VLOOKUP($B683,'FIXTURES INPUT'!$A$4:$H$41,4,FALSE)</f>
        <v>45186</v>
      </c>
      <c r="F683" s="4" t="str">
        <f>VLOOKUP($B683,'FIXTURES INPUT'!$A$4:$H$41,6,FALSE)</f>
        <v>Edwardstone</v>
      </c>
      <c r="G683" s="13" t="str">
        <f>VLOOKUP($B683,'FIXTURES INPUT'!$A$4:$H$41,7,FALSE)</f>
        <v>Away</v>
      </c>
      <c r="H683" s="13" t="str">
        <f>VLOOKUP($B683,'FIXTURES INPUT'!$A$4:$H$41,8,FALSE)</f>
        <v>Standard</v>
      </c>
      <c r="I683" s="13">
        <f t="shared" si="123"/>
        <v>13</v>
      </c>
      <c r="J683" s="4" t="str">
        <f>VLOOKUP($I683,LISTS!$A$2:$B$39,2,FALSE)</f>
        <v>Harry Armour</v>
      </c>
      <c r="K683" s="32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X683" s="13">
        <f>(IF($K683="No",0,VLOOKUP(X$3,LISTS!$M$2:$N$21,2,FALSE)*L683))*VLOOKUP($H683,LISTS!$G$2:$H$10,2,FALSE)</f>
        <v>0</v>
      </c>
      <c r="Y683" s="13">
        <f>(IF($K683="No",0,VLOOKUP(Y$3,LISTS!$M$2:$N$21,2,FALSE)*M683))*VLOOKUP($H683,LISTS!$G$2:$H$10,2,FALSE)</f>
        <v>0</v>
      </c>
      <c r="Z683" s="13">
        <f>(IF($K683="No",0,VLOOKUP(Z$3,LISTS!$M$2:$N$21,2,FALSE)*N683))*VLOOKUP($H683,LISTS!$G$2:$H$10,2,FALSE)</f>
        <v>0</v>
      </c>
      <c r="AA683" s="13">
        <f>(IF($K683="No",0,VLOOKUP(AA$3,LISTS!$M$2:$N$21,2,FALSE)*O683))*VLOOKUP($H683,LISTS!$G$2:$H$10,2,FALSE)</f>
        <v>0</v>
      </c>
      <c r="AB683" s="13">
        <f>(IF($K683="No",0,VLOOKUP(AB$3,LISTS!$M$2:$N$21,2,FALSE)*P683))*VLOOKUP($H683,LISTS!$G$2:$H$10,2,FALSE)</f>
        <v>0</v>
      </c>
      <c r="AC683" s="13">
        <f>(IF($K683="No",0,VLOOKUP(AC$3,LISTS!$M$2:$N$21,2,FALSE)*IF(Q683="YES",1,0)))*VLOOKUP($H683,LISTS!$G$2:$H$10,2,FALSE)</f>
        <v>0</v>
      </c>
      <c r="AD683" s="13">
        <f>(IF($K683="No",0,VLOOKUP(AD$3,LISTS!$M$2:$N$21,2,FALSE)*IF(R683="YES",1,0)))*VLOOKUP($H683,LISTS!$G$2:$H$10,2,FALSE)</f>
        <v>0</v>
      </c>
      <c r="AE683" s="13">
        <f>(IF($K683="No",0,VLOOKUP(AE$3,LISTS!$M$2:$N$21,2,FALSE)*IF(S683="YES",1,0)))*VLOOKUP($H683,LISTS!$G$2:$H$10,2,FALSE)</f>
        <v>0</v>
      </c>
      <c r="AF683" s="13">
        <f>(IF($K683="No",0,VLOOKUP(AF$3,LISTS!$M$2:$N$21,2,FALSE)*IF(T683="YES",1,0)))*VLOOKUP($H683,LISTS!$G$2:$H$10,2,FALSE)</f>
        <v>0</v>
      </c>
      <c r="AG683" s="13">
        <f>(IF($K683="No",0,VLOOKUP(AG$3,LISTS!$M$2:$N$21,2,FALSE)*IF(U683="YES",1,0)))*VLOOKUP($H683,LISTS!$G$2:$H$10,2,FALSE)</f>
        <v>0</v>
      </c>
      <c r="AH683" s="13">
        <f>(IF($K683="No",0,VLOOKUP(AH$3,LISTS!$M$2:$N$21,2,FALSE)*IF(V683="YES",1,0)))*VLOOKUP($H683,LISTS!$G$2:$H$10,2,FALSE)</f>
        <v>0</v>
      </c>
      <c r="AI683" s="29">
        <f t="shared" si="121"/>
        <v>0</v>
      </c>
    </row>
    <row r="684" spans="1:35" x14ac:dyDescent="0.25">
      <c r="A684" s="3">
        <f t="shared" si="116"/>
        <v>2023</v>
      </c>
      <c r="B684" s="11">
        <f t="shared" si="117"/>
        <v>24</v>
      </c>
      <c r="C684" s="11" t="str">
        <f>VLOOKUP($B684,'FIXTURES INPUT'!$A$4:$H$41,2,FALSE)</f>
        <v>WK24</v>
      </c>
      <c r="D684" s="13" t="str">
        <f>VLOOKUP($B684,'FIXTURES INPUT'!$A$4:$H$41,3,FALSE)</f>
        <v>Sun</v>
      </c>
      <c r="E684" s="14">
        <f>VLOOKUP($B684,'FIXTURES INPUT'!$A$4:$H$41,4,FALSE)</f>
        <v>45186</v>
      </c>
      <c r="F684" s="4" t="str">
        <f>VLOOKUP($B684,'FIXTURES INPUT'!$A$4:$H$41,6,FALSE)</f>
        <v>Edwardstone</v>
      </c>
      <c r="G684" s="13" t="str">
        <f>VLOOKUP($B684,'FIXTURES INPUT'!$A$4:$H$41,7,FALSE)</f>
        <v>Away</v>
      </c>
      <c r="H684" s="13" t="str">
        <f>VLOOKUP($B684,'FIXTURES INPUT'!$A$4:$H$41,8,FALSE)</f>
        <v>Standard</v>
      </c>
      <c r="I684" s="13">
        <f t="shared" si="123"/>
        <v>14</v>
      </c>
      <c r="J684" s="4" t="str">
        <f>VLOOKUP($I684,LISTS!$A$2:$B$39,2,FALSE)</f>
        <v>KP</v>
      </c>
      <c r="K684" s="32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X684" s="13">
        <f>(IF($K684="No",0,VLOOKUP(X$3,LISTS!$M$2:$N$21,2,FALSE)*L684))*VLOOKUP($H684,LISTS!$G$2:$H$10,2,FALSE)</f>
        <v>0</v>
      </c>
      <c r="Y684" s="13">
        <f>(IF($K684="No",0,VLOOKUP(Y$3,LISTS!$M$2:$N$21,2,FALSE)*M684))*VLOOKUP($H684,LISTS!$G$2:$H$10,2,FALSE)</f>
        <v>0</v>
      </c>
      <c r="Z684" s="13">
        <f>(IF($K684="No",0,VLOOKUP(Z$3,LISTS!$M$2:$N$21,2,FALSE)*N684))*VLOOKUP($H684,LISTS!$G$2:$H$10,2,FALSE)</f>
        <v>0</v>
      </c>
      <c r="AA684" s="13">
        <f>(IF($K684="No",0,VLOOKUP(AA$3,LISTS!$M$2:$N$21,2,FALSE)*O684))*VLOOKUP($H684,LISTS!$G$2:$H$10,2,FALSE)</f>
        <v>0</v>
      </c>
      <c r="AB684" s="13">
        <f>(IF($K684="No",0,VLOOKUP(AB$3,LISTS!$M$2:$N$21,2,FALSE)*P684))*VLOOKUP($H684,LISTS!$G$2:$H$10,2,FALSE)</f>
        <v>0</v>
      </c>
      <c r="AC684" s="13">
        <f>(IF($K684="No",0,VLOOKUP(AC$3,LISTS!$M$2:$N$21,2,FALSE)*IF(Q684="YES",1,0)))*VLOOKUP($H684,LISTS!$G$2:$H$10,2,FALSE)</f>
        <v>0</v>
      </c>
      <c r="AD684" s="13">
        <f>(IF($K684="No",0,VLOOKUP(AD$3,LISTS!$M$2:$N$21,2,FALSE)*IF(R684="YES",1,0)))*VLOOKUP($H684,LISTS!$G$2:$H$10,2,FALSE)</f>
        <v>0</v>
      </c>
      <c r="AE684" s="13">
        <f>(IF($K684="No",0,VLOOKUP(AE$3,LISTS!$M$2:$N$21,2,FALSE)*IF(S684="YES",1,0)))*VLOOKUP($H684,LISTS!$G$2:$H$10,2,FALSE)</f>
        <v>0</v>
      </c>
      <c r="AF684" s="13">
        <f>(IF($K684="No",0,VLOOKUP(AF$3,LISTS!$M$2:$N$21,2,FALSE)*IF(T684="YES",1,0)))*VLOOKUP($H684,LISTS!$G$2:$H$10,2,FALSE)</f>
        <v>0</v>
      </c>
      <c r="AG684" s="13">
        <f>(IF($K684="No",0,VLOOKUP(AG$3,LISTS!$M$2:$N$21,2,FALSE)*IF(U684="YES",1,0)))*VLOOKUP($H684,LISTS!$G$2:$H$10,2,FALSE)</f>
        <v>0</v>
      </c>
      <c r="AH684" s="13">
        <f>(IF($K684="No",0,VLOOKUP(AH$3,LISTS!$M$2:$N$21,2,FALSE)*IF(V684="YES",1,0)))*VLOOKUP($H684,LISTS!$G$2:$H$10,2,FALSE)</f>
        <v>0</v>
      </c>
      <c r="AI684" s="29">
        <f t="shared" si="121"/>
        <v>0</v>
      </c>
    </row>
    <row r="685" spans="1:35" x14ac:dyDescent="0.25">
      <c r="A685" s="3">
        <f t="shared" si="116"/>
        <v>2023</v>
      </c>
      <c r="B685" s="11">
        <f t="shared" si="117"/>
        <v>24</v>
      </c>
      <c r="C685" s="11" t="str">
        <f>VLOOKUP($B685,'FIXTURES INPUT'!$A$4:$H$41,2,FALSE)</f>
        <v>WK24</v>
      </c>
      <c r="D685" s="13" t="str">
        <f>VLOOKUP($B685,'FIXTURES INPUT'!$A$4:$H$41,3,FALSE)</f>
        <v>Sun</v>
      </c>
      <c r="E685" s="14">
        <f>VLOOKUP($B685,'FIXTURES INPUT'!$A$4:$H$41,4,FALSE)</f>
        <v>45186</v>
      </c>
      <c r="F685" s="4" t="str">
        <f>VLOOKUP($B685,'FIXTURES INPUT'!$A$4:$H$41,6,FALSE)</f>
        <v>Edwardstone</v>
      </c>
      <c r="G685" s="13" t="str">
        <f>VLOOKUP($B685,'FIXTURES INPUT'!$A$4:$H$41,7,FALSE)</f>
        <v>Away</v>
      </c>
      <c r="H685" s="13" t="str">
        <f>VLOOKUP($B685,'FIXTURES INPUT'!$A$4:$H$41,8,FALSE)</f>
        <v>Standard</v>
      </c>
      <c r="I685" s="13">
        <f t="shared" si="123"/>
        <v>15</v>
      </c>
      <c r="J685" s="4" t="str">
        <f>VLOOKUP($I685,LISTS!$A$2:$B$39,2,FALSE)</f>
        <v>Will Stacey</v>
      </c>
      <c r="K685" s="32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X685" s="13">
        <f>(IF($K685="No",0,VLOOKUP(X$3,LISTS!$M$2:$N$21,2,FALSE)*L685))*VLOOKUP($H685,LISTS!$G$2:$H$10,2,FALSE)</f>
        <v>0</v>
      </c>
      <c r="Y685" s="13">
        <f>(IF($K685="No",0,VLOOKUP(Y$3,LISTS!$M$2:$N$21,2,FALSE)*M685))*VLOOKUP($H685,LISTS!$G$2:$H$10,2,FALSE)</f>
        <v>0</v>
      </c>
      <c r="Z685" s="13">
        <f>(IF($K685="No",0,VLOOKUP(Z$3,LISTS!$M$2:$N$21,2,FALSE)*N685))*VLOOKUP($H685,LISTS!$G$2:$H$10,2,FALSE)</f>
        <v>0</v>
      </c>
      <c r="AA685" s="13">
        <f>(IF($K685="No",0,VLOOKUP(AA$3,LISTS!$M$2:$N$21,2,FALSE)*O685))*VLOOKUP($H685,LISTS!$G$2:$H$10,2,FALSE)</f>
        <v>0</v>
      </c>
      <c r="AB685" s="13">
        <f>(IF($K685="No",0,VLOOKUP(AB$3,LISTS!$M$2:$N$21,2,FALSE)*P685))*VLOOKUP($H685,LISTS!$G$2:$H$10,2,FALSE)</f>
        <v>0</v>
      </c>
      <c r="AC685" s="13">
        <f>(IF($K685="No",0,VLOOKUP(AC$3,LISTS!$M$2:$N$21,2,FALSE)*IF(Q685="YES",1,0)))*VLOOKUP($H685,LISTS!$G$2:$H$10,2,FALSE)</f>
        <v>0</v>
      </c>
      <c r="AD685" s="13">
        <f>(IF($K685="No",0,VLOOKUP(AD$3,LISTS!$M$2:$N$21,2,FALSE)*IF(R685="YES",1,0)))*VLOOKUP($H685,LISTS!$G$2:$H$10,2,FALSE)</f>
        <v>0</v>
      </c>
      <c r="AE685" s="13">
        <f>(IF($K685="No",0,VLOOKUP(AE$3,LISTS!$M$2:$N$21,2,FALSE)*IF(S685="YES",1,0)))*VLOOKUP($H685,LISTS!$G$2:$H$10,2,FALSE)</f>
        <v>0</v>
      </c>
      <c r="AF685" s="13">
        <f>(IF($K685="No",0,VLOOKUP(AF$3,LISTS!$M$2:$N$21,2,FALSE)*IF(T685="YES",1,0)))*VLOOKUP($H685,LISTS!$G$2:$H$10,2,FALSE)</f>
        <v>0</v>
      </c>
      <c r="AG685" s="13">
        <f>(IF($K685="No",0,VLOOKUP(AG$3,LISTS!$M$2:$N$21,2,FALSE)*IF(U685="YES",1,0)))*VLOOKUP($H685,LISTS!$G$2:$H$10,2,FALSE)</f>
        <v>0</v>
      </c>
      <c r="AH685" s="13">
        <f>(IF($K685="No",0,VLOOKUP(AH$3,LISTS!$M$2:$N$21,2,FALSE)*IF(V685="YES",1,0)))*VLOOKUP($H685,LISTS!$G$2:$H$10,2,FALSE)</f>
        <v>0</v>
      </c>
      <c r="AI685" s="29">
        <f t="shared" si="121"/>
        <v>0</v>
      </c>
    </row>
    <row r="686" spans="1:35" x14ac:dyDescent="0.25">
      <c r="A686" s="3">
        <f t="shared" si="116"/>
        <v>2023</v>
      </c>
      <c r="B686" s="11">
        <f t="shared" si="117"/>
        <v>24</v>
      </c>
      <c r="C686" s="11" t="str">
        <f>VLOOKUP($B686,'FIXTURES INPUT'!$A$4:$H$41,2,FALSE)</f>
        <v>WK24</v>
      </c>
      <c r="D686" s="13" t="str">
        <f>VLOOKUP($B686,'FIXTURES INPUT'!$A$4:$H$41,3,FALSE)</f>
        <v>Sun</v>
      </c>
      <c r="E686" s="14">
        <f>VLOOKUP($B686,'FIXTURES INPUT'!$A$4:$H$41,4,FALSE)</f>
        <v>45186</v>
      </c>
      <c r="F686" s="4" t="str">
        <f>VLOOKUP($B686,'FIXTURES INPUT'!$A$4:$H$41,6,FALSE)</f>
        <v>Edwardstone</v>
      </c>
      <c r="G686" s="13" t="str">
        <f>VLOOKUP($B686,'FIXTURES INPUT'!$A$4:$H$41,7,FALSE)</f>
        <v>Away</v>
      </c>
      <c r="H686" s="13" t="str">
        <f>VLOOKUP($B686,'FIXTURES INPUT'!$A$4:$H$41,8,FALSE)</f>
        <v>Standard</v>
      </c>
      <c r="I686" s="13">
        <f t="shared" si="123"/>
        <v>16</v>
      </c>
      <c r="J686" s="4" t="str">
        <f>VLOOKUP($I686,LISTS!$A$2:$B$39,2,FALSE)</f>
        <v>Barry</v>
      </c>
      <c r="K686" s="32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X686" s="13">
        <f>(IF($K686="No",0,VLOOKUP(X$3,LISTS!$M$2:$N$21,2,FALSE)*L686))*VLOOKUP($H686,LISTS!$G$2:$H$10,2,FALSE)</f>
        <v>0</v>
      </c>
      <c r="Y686" s="13">
        <f>(IF($K686="No",0,VLOOKUP(Y$3,LISTS!$M$2:$N$21,2,FALSE)*M686))*VLOOKUP($H686,LISTS!$G$2:$H$10,2,FALSE)</f>
        <v>0</v>
      </c>
      <c r="Z686" s="13">
        <f>(IF($K686="No",0,VLOOKUP(Z$3,LISTS!$M$2:$N$21,2,FALSE)*N686))*VLOOKUP($H686,LISTS!$G$2:$H$10,2,FALSE)</f>
        <v>0</v>
      </c>
      <c r="AA686" s="13">
        <f>(IF($K686="No",0,VLOOKUP(AA$3,LISTS!$M$2:$N$21,2,FALSE)*O686))*VLOOKUP($H686,LISTS!$G$2:$H$10,2,FALSE)</f>
        <v>0</v>
      </c>
      <c r="AB686" s="13">
        <f>(IF($K686="No",0,VLOOKUP(AB$3,LISTS!$M$2:$N$21,2,FALSE)*P686))*VLOOKUP($H686,LISTS!$G$2:$H$10,2,FALSE)</f>
        <v>0</v>
      </c>
      <c r="AC686" s="13">
        <f>(IF($K686="No",0,VLOOKUP(AC$3,LISTS!$M$2:$N$21,2,FALSE)*IF(Q686="YES",1,0)))*VLOOKUP($H686,LISTS!$G$2:$H$10,2,FALSE)</f>
        <v>0</v>
      </c>
      <c r="AD686" s="13">
        <f>(IF($K686="No",0,VLOOKUP(AD$3,LISTS!$M$2:$N$21,2,FALSE)*IF(R686="YES",1,0)))*VLOOKUP($H686,LISTS!$G$2:$H$10,2,FALSE)</f>
        <v>0</v>
      </c>
      <c r="AE686" s="13">
        <f>(IF($K686="No",0,VLOOKUP(AE$3,LISTS!$M$2:$N$21,2,FALSE)*IF(S686="YES",1,0)))*VLOOKUP($H686,LISTS!$G$2:$H$10,2,FALSE)</f>
        <v>0</v>
      </c>
      <c r="AF686" s="13">
        <f>(IF($K686="No",0,VLOOKUP(AF$3,LISTS!$M$2:$N$21,2,FALSE)*IF(T686="YES",1,0)))*VLOOKUP($H686,LISTS!$G$2:$H$10,2,FALSE)</f>
        <v>0</v>
      </c>
      <c r="AG686" s="13">
        <f>(IF($K686="No",0,VLOOKUP(AG$3,LISTS!$M$2:$N$21,2,FALSE)*IF(U686="YES",1,0)))*VLOOKUP($H686,LISTS!$G$2:$H$10,2,FALSE)</f>
        <v>0</v>
      </c>
      <c r="AH686" s="13">
        <f>(IF($K686="No",0,VLOOKUP(AH$3,LISTS!$M$2:$N$21,2,FALSE)*IF(V686="YES",1,0)))*VLOOKUP($H686,LISTS!$G$2:$H$10,2,FALSE)</f>
        <v>0</v>
      </c>
      <c r="AI686" s="29">
        <f t="shared" si="121"/>
        <v>0</v>
      </c>
    </row>
    <row r="687" spans="1:35" x14ac:dyDescent="0.25">
      <c r="A687" s="3">
        <f t="shared" si="116"/>
        <v>2023</v>
      </c>
      <c r="B687" s="11">
        <f t="shared" si="117"/>
        <v>24</v>
      </c>
      <c r="C687" s="11" t="str">
        <f>VLOOKUP($B687,'FIXTURES INPUT'!$A$4:$H$41,2,FALSE)</f>
        <v>WK24</v>
      </c>
      <c r="D687" s="13" t="str">
        <f>VLOOKUP($B687,'FIXTURES INPUT'!$A$4:$H$41,3,FALSE)</f>
        <v>Sun</v>
      </c>
      <c r="E687" s="14">
        <f>VLOOKUP($B687,'FIXTURES INPUT'!$A$4:$H$41,4,FALSE)</f>
        <v>45186</v>
      </c>
      <c r="F687" s="4" t="str">
        <f>VLOOKUP($B687,'FIXTURES INPUT'!$A$4:$H$41,6,FALSE)</f>
        <v>Edwardstone</v>
      </c>
      <c r="G687" s="13" t="str">
        <f>VLOOKUP($B687,'FIXTURES INPUT'!$A$4:$H$41,7,FALSE)</f>
        <v>Away</v>
      </c>
      <c r="H687" s="13" t="str">
        <f>VLOOKUP($B687,'FIXTURES INPUT'!$A$4:$H$41,8,FALSE)</f>
        <v>Standard</v>
      </c>
      <c r="I687" s="13">
        <f t="shared" si="123"/>
        <v>17</v>
      </c>
      <c r="J687" s="4" t="str">
        <f>VLOOKUP($I687,LISTS!$A$2:$B$39,2,FALSE)</f>
        <v>Rob Sherriff</v>
      </c>
      <c r="K687" s="32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X687" s="13">
        <f>(IF($K687="No",0,VLOOKUP(X$3,LISTS!$M$2:$N$21,2,FALSE)*L687))*VLOOKUP($H687,LISTS!$G$2:$H$10,2,FALSE)</f>
        <v>0</v>
      </c>
      <c r="Y687" s="13">
        <f>(IF($K687="No",0,VLOOKUP(Y$3,LISTS!$M$2:$N$21,2,FALSE)*M687))*VLOOKUP($H687,LISTS!$G$2:$H$10,2,FALSE)</f>
        <v>0</v>
      </c>
      <c r="Z687" s="13">
        <f>(IF($K687="No",0,VLOOKUP(Z$3,LISTS!$M$2:$N$21,2,FALSE)*N687))*VLOOKUP($H687,LISTS!$G$2:$H$10,2,FALSE)</f>
        <v>0</v>
      </c>
      <c r="AA687" s="13">
        <f>(IF($K687="No",0,VLOOKUP(AA$3,LISTS!$M$2:$N$21,2,FALSE)*O687))*VLOOKUP($H687,LISTS!$G$2:$H$10,2,FALSE)</f>
        <v>0</v>
      </c>
      <c r="AB687" s="13">
        <f>(IF($K687="No",0,VLOOKUP(AB$3,LISTS!$M$2:$N$21,2,FALSE)*P687))*VLOOKUP($H687,LISTS!$G$2:$H$10,2,FALSE)</f>
        <v>0</v>
      </c>
      <c r="AC687" s="13">
        <f>(IF($K687="No",0,VLOOKUP(AC$3,LISTS!$M$2:$N$21,2,FALSE)*IF(Q687="YES",1,0)))*VLOOKUP($H687,LISTS!$G$2:$H$10,2,FALSE)</f>
        <v>0</v>
      </c>
      <c r="AD687" s="13">
        <f>(IF($K687="No",0,VLOOKUP(AD$3,LISTS!$M$2:$N$21,2,FALSE)*IF(R687="YES",1,0)))*VLOOKUP($H687,LISTS!$G$2:$H$10,2,FALSE)</f>
        <v>0</v>
      </c>
      <c r="AE687" s="13">
        <f>(IF($K687="No",0,VLOOKUP(AE$3,LISTS!$M$2:$N$21,2,FALSE)*IF(S687="YES",1,0)))*VLOOKUP($H687,LISTS!$G$2:$H$10,2,FALSE)</f>
        <v>0</v>
      </c>
      <c r="AF687" s="13">
        <f>(IF($K687="No",0,VLOOKUP(AF$3,LISTS!$M$2:$N$21,2,FALSE)*IF(T687="YES",1,0)))*VLOOKUP($H687,LISTS!$G$2:$H$10,2,FALSE)</f>
        <v>0</v>
      </c>
      <c r="AG687" s="13">
        <f>(IF($K687="No",0,VLOOKUP(AG$3,LISTS!$M$2:$N$21,2,FALSE)*IF(U687="YES",1,0)))*VLOOKUP($H687,LISTS!$G$2:$H$10,2,FALSE)</f>
        <v>0</v>
      </c>
      <c r="AH687" s="13">
        <f>(IF($K687="No",0,VLOOKUP(AH$3,LISTS!$M$2:$N$21,2,FALSE)*IF(V687="YES",1,0)))*VLOOKUP($H687,LISTS!$G$2:$H$10,2,FALSE)</f>
        <v>0</v>
      </c>
      <c r="AI687" s="29">
        <f t="shared" si="121"/>
        <v>0</v>
      </c>
    </row>
    <row r="688" spans="1:35" x14ac:dyDescent="0.25">
      <c r="A688" s="3">
        <f t="shared" si="116"/>
        <v>2023</v>
      </c>
      <c r="B688" s="11">
        <f t="shared" si="117"/>
        <v>24</v>
      </c>
      <c r="C688" s="11" t="str">
        <f>VLOOKUP($B688,'FIXTURES INPUT'!$A$4:$H$41,2,FALSE)</f>
        <v>WK24</v>
      </c>
      <c r="D688" s="13" t="str">
        <f>VLOOKUP($B688,'FIXTURES INPUT'!$A$4:$H$41,3,FALSE)</f>
        <v>Sun</v>
      </c>
      <c r="E688" s="14">
        <f>VLOOKUP($B688,'FIXTURES INPUT'!$A$4:$H$41,4,FALSE)</f>
        <v>45186</v>
      </c>
      <c r="F688" s="4" t="str">
        <f>VLOOKUP($B688,'FIXTURES INPUT'!$A$4:$H$41,6,FALSE)</f>
        <v>Edwardstone</v>
      </c>
      <c r="G688" s="13" t="str">
        <f>VLOOKUP($B688,'FIXTURES INPUT'!$A$4:$H$41,7,FALSE)</f>
        <v>Away</v>
      </c>
      <c r="H688" s="13" t="str">
        <f>VLOOKUP($B688,'FIXTURES INPUT'!$A$4:$H$41,8,FALSE)</f>
        <v>Standard</v>
      </c>
      <c r="I688" s="13">
        <f t="shared" si="123"/>
        <v>18</v>
      </c>
      <c r="J688" s="4" t="str">
        <f>VLOOKUP($I688,LISTS!$A$2:$B$39,2,FALSE)</f>
        <v>Gary Chenery</v>
      </c>
      <c r="K688" s="32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X688" s="13">
        <f>(IF($K688="No",0,VLOOKUP(X$3,LISTS!$M$2:$N$21,2,FALSE)*L688))*VLOOKUP($H688,LISTS!$G$2:$H$10,2,FALSE)</f>
        <v>0</v>
      </c>
      <c r="Y688" s="13">
        <f>(IF($K688="No",0,VLOOKUP(Y$3,LISTS!$M$2:$N$21,2,FALSE)*M688))*VLOOKUP($H688,LISTS!$G$2:$H$10,2,FALSE)</f>
        <v>0</v>
      </c>
      <c r="Z688" s="13">
        <f>(IF($K688="No",0,VLOOKUP(Z$3,LISTS!$M$2:$N$21,2,FALSE)*N688))*VLOOKUP($H688,LISTS!$G$2:$H$10,2,FALSE)</f>
        <v>0</v>
      </c>
      <c r="AA688" s="13">
        <f>(IF($K688="No",0,VLOOKUP(AA$3,LISTS!$M$2:$N$21,2,FALSE)*O688))*VLOOKUP($H688,LISTS!$G$2:$H$10,2,FALSE)</f>
        <v>0</v>
      </c>
      <c r="AB688" s="13">
        <f>(IF($K688="No",0,VLOOKUP(AB$3,LISTS!$M$2:$N$21,2,FALSE)*P688))*VLOOKUP($H688,LISTS!$G$2:$H$10,2,FALSE)</f>
        <v>0</v>
      </c>
      <c r="AC688" s="13">
        <f>(IF($K688="No",0,VLOOKUP(AC$3,LISTS!$M$2:$N$21,2,FALSE)*IF(Q688="YES",1,0)))*VLOOKUP($H688,LISTS!$G$2:$H$10,2,FALSE)</f>
        <v>0</v>
      </c>
      <c r="AD688" s="13">
        <f>(IF($K688="No",0,VLOOKUP(AD$3,LISTS!$M$2:$N$21,2,FALSE)*IF(R688="YES",1,0)))*VLOOKUP($H688,LISTS!$G$2:$H$10,2,FALSE)</f>
        <v>0</v>
      </c>
      <c r="AE688" s="13">
        <f>(IF($K688="No",0,VLOOKUP(AE$3,LISTS!$M$2:$N$21,2,FALSE)*IF(S688="YES",1,0)))*VLOOKUP($H688,LISTS!$G$2:$H$10,2,FALSE)</f>
        <v>0</v>
      </c>
      <c r="AF688" s="13">
        <f>(IF($K688="No",0,VLOOKUP(AF$3,LISTS!$M$2:$N$21,2,FALSE)*IF(T688="YES",1,0)))*VLOOKUP($H688,LISTS!$G$2:$H$10,2,FALSE)</f>
        <v>0</v>
      </c>
      <c r="AG688" s="13">
        <f>(IF($K688="No",0,VLOOKUP(AG$3,LISTS!$M$2:$N$21,2,FALSE)*IF(U688="YES",1,0)))*VLOOKUP($H688,LISTS!$G$2:$H$10,2,FALSE)</f>
        <v>0</v>
      </c>
      <c r="AH688" s="13">
        <f>(IF($K688="No",0,VLOOKUP(AH$3,LISTS!$M$2:$N$21,2,FALSE)*IF(V688="YES",1,0)))*VLOOKUP($H688,LISTS!$G$2:$H$10,2,FALSE)</f>
        <v>0</v>
      </c>
      <c r="AI688" s="29">
        <f t="shared" si="121"/>
        <v>0</v>
      </c>
    </row>
    <row r="689" spans="1:35" x14ac:dyDescent="0.25">
      <c r="A689" s="3">
        <f t="shared" si="116"/>
        <v>2023</v>
      </c>
      <c r="B689" s="11">
        <f t="shared" si="117"/>
        <v>24</v>
      </c>
      <c r="C689" s="11" t="str">
        <f>VLOOKUP($B689,'FIXTURES INPUT'!$A$4:$H$41,2,FALSE)</f>
        <v>WK24</v>
      </c>
      <c r="D689" s="13" t="str">
        <f>VLOOKUP($B689,'FIXTURES INPUT'!$A$4:$H$41,3,FALSE)</f>
        <v>Sun</v>
      </c>
      <c r="E689" s="14">
        <f>VLOOKUP($B689,'FIXTURES INPUT'!$A$4:$H$41,4,FALSE)</f>
        <v>45186</v>
      </c>
      <c r="F689" s="4" t="str">
        <f>VLOOKUP($B689,'FIXTURES INPUT'!$A$4:$H$41,6,FALSE)</f>
        <v>Edwardstone</v>
      </c>
      <c r="G689" s="13" t="str">
        <f>VLOOKUP($B689,'FIXTURES INPUT'!$A$4:$H$41,7,FALSE)</f>
        <v>Away</v>
      </c>
      <c r="H689" s="13" t="str">
        <f>VLOOKUP($B689,'FIXTURES INPUT'!$A$4:$H$41,8,FALSE)</f>
        <v>Standard</v>
      </c>
      <c r="I689" s="13">
        <f t="shared" si="123"/>
        <v>19</v>
      </c>
      <c r="J689" s="4" t="str">
        <f>VLOOKUP($I689,LISTS!$A$2:$B$39,2,FALSE)</f>
        <v>Jack Cousins</v>
      </c>
      <c r="K689" s="32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X689" s="13">
        <f>(IF($K689="No",0,VLOOKUP(X$3,LISTS!$M$2:$N$21,2,FALSE)*L689))*VLOOKUP($H689,LISTS!$G$2:$H$10,2,FALSE)</f>
        <v>0</v>
      </c>
      <c r="Y689" s="13">
        <f>(IF($K689="No",0,VLOOKUP(Y$3,LISTS!$M$2:$N$21,2,FALSE)*M689))*VLOOKUP($H689,LISTS!$G$2:$H$10,2,FALSE)</f>
        <v>0</v>
      </c>
      <c r="Z689" s="13">
        <f>(IF($K689="No",0,VLOOKUP(Z$3,LISTS!$M$2:$N$21,2,FALSE)*N689))*VLOOKUP($H689,LISTS!$G$2:$H$10,2,FALSE)</f>
        <v>0</v>
      </c>
      <c r="AA689" s="13">
        <f>(IF($K689="No",0,VLOOKUP(AA$3,LISTS!$M$2:$N$21,2,FALSE)*O689))*VLOOKUP($H689,LISTS!$G$2:$H$10,2,FALSE)</f>
        <v>0</v>
      </c>
      <c r="AB689" s="13">
        <f>(IF($K689="No",0,VLOOKUP(AB$3,LISTS!$M$2:$N$21,2,FALSE)*P689))*VLOOKUP($H689,LISTS!$G$2:$H$10,2,FALSE)</f>
        <v>0</v>
      </c>
      <c r="AC689" s="13">
        <f>(IF($K689="No",0,VLOOKUP(AC$3,LISTS!$M$2:$N$21,2,FALSE)*IF(Q689="YES",1,0)))*VLOOKUP($H689,LISTS!$G$2:$H$10,2,FALSE)</f>
        <v>0</v>
      </c>
      <c r="AD689" s="13">
        <f>(IF($K689="No",0,VLOOKUP(AD$3,LISTS!$M$2:$N$21,2,FALSE)*IF(R689="YES",1,0)))*VLOOKUP($H689,LISTS!$G$2:$H$10,2,FALSE)</f>
        <v>0</v>
      </c>
      <c r="AE689" s="13">
        <f>(IF($K689="No",0,VLOOKUP(AE$3,LISTS!$M$2:$N$21,2,FALSE)*IF(S689="YES",1,0)))*VLOOKUP($H689,LISTS!$G$2:$H$10,2,FALSE)</f>
        <v>0</v>
      </c>
      <c r="AF689" s="13">
        <f>(IF($K689="No",0,VLOOKUP(AF$3,LISTS!$M$2:$N$21,2,FALSE)*IF(T689="YES",1,0)))*VLOOKUP($H689,LISTS!$G$2:$H$10,2,FALSE)</f>
        <v>0</v>
      </c>
      <c r="AG689" s="13">
        <f>(IF($K689="No",0,VLOOKUP(AG$3,LISTS!$M$2:$N$21,2,FALSE)*IF(U689="YES",1,0)))*VLOOKUP($H689,LISTS!$G$2:$H$10,2,FALSE)</f>
        <v>0</v>
      </c>
      <c r="AH689" s="13">
        <f>(IF($K689="No",0,VLOOKUP(AH$3,LISTS!$M$2:$N$21,2,FALSE)*IF(V689="YES",1,0)))*VLOOKUP($H689,LISTS!$G$2:$H$10,2,FALSE)</f>
        <v>0</v>
      </c>
      <c r="AI689" s="29">
        <f t="shared" si="121"/>
        <v>0</v>
      </c>
    </row>
    <row r="690" spans="1:35" x14ac:dyDescent="0.25">
      <c r="A690" s="3">
        <f t="shared" si="116"/>
        <v>2023</v>
      </c>
      <c r="B690" s="11">
        <f t="shared" si="117"/>
        <v>24</v>
      </c>
      <c r="C690" s="11" t="str">
        <f>VLOOKUP($B690,'FIXTURES INPUT'!$A$4:$H$41,2,FALSE)</f>
        <v>WK24</v>
      </c>
      <c r="D690" s="13" t="str">
        <f>VLOOKUP($B690,'FIXTURES INPUT'!$A$4:$H$41,3,FALSE)</f>
        <v>Sun</v>
      </c>
      <c r="E690" s="14">
        <f>VLOOKUP($B690,'FIXTURES INPUT'!$A$4:$H$41,4,FALSE)</f>
        <v>45186</v>
      </c>
      <c r="F690" s="4" t="str">
        <f>VLOOKUP($B690,'FIXTURES INPUT'!$A$4:$H$41,6,FALSE)</f>
        <v>Edwardstone</v>
      </c>
      <c r="G690" s="13" t="str">
        <f>VLOOKUP($B690,'FIXTURES INPUT'!$A$4:$H$41,7,FALSE)</f>
        <v>Away</v>
      </c>
      <c r="H690" s="13" t="str">
        <f>VLOOKUP($B690,'FIXTURES INPUT'!$A$4:$H$41,8,FALSE)</f>
        <v>Standard</v>
      </c>
      <c r="I690" s="13">
        <f t="shared" si="123"/>
        <v>20</v>
      </c>
      <c r="J690" s="5" t="str">
        <f>VLOOKUP($I690,LISTS!$A$2:$B$39,2,FALSE)</f>
        <v>Stuart Pacey</v>
      </c>
      <c r="K690" s="32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X690" s="13">
        <f>(IF($K690="No",0,VLOOKUP(X$3,LISTS!$M$2:$N$21,2,FALSE)*L690))*VLOOKUP($H690,LISTS!$G$2:$H$10,2,FALSE)</f>
        <v>0</v>
      </c>
      <c r="Y690" s="13">
        <f>(IF($K690="No",0,VLOOKUP(Y$3,LISTS!$M$2:$N$21,2,FALSE)*M690))*VLOOKUP($H690,LISTS!$G$2:$H$10,2,FALSE)</f>
        <v>0</v>
      </c>
      <c r="Z690" s="13">
        <f>(IF($K690="No",0,VLOOKUP(Z$3,LISTS!$M$2:$N$21,2,FALSE)*N690))*VLOOKUP($H690,LISTS!$G$2:$H$10,2,FALSE)</f>
        <v>0</v>
      </c>
      <c r="AA690" s="13">
        <f>(IF($K690="No",0,VLOOKUP(AA$3,LISTS!$M$2:$N$21,2,FALSE)*O690))*VLOOKUP($H690,LISTS!$G$2:$H$10,2,FALSE)</f>
        <v>0</v>
      </c>
      <c r="AB690" s="13">
        <f>(IF($K690="No",0,VLOOKUP(AB$3,LISTS!$M$2:$N$21,2,FALSE)*P690))*VLOOKUP($H690,LISTS!$G$2:$H$10,2,FALSE)</f>
        <v>0</v>
      </c>
      <c r="AC690" s="13">
        <f>(IF($K690="No",0,VLOOKUP(AC$3,LISTS!$M$2:$N$21,2,FALSE)*IF(Q690="YES",1,0)))*VLOOKUP($H690,LISTS!$G$2:$H$10,2,FALSE)</f>
        <v>0</v>
      </c>
      <c r="AD690" s="13">
        <f>(IF($K690="No",0,VLOOKUP(AD$3,LISTS!$M$2:$N$21,2,FALSE)*IF(R690="YES",1,0)))*VLOOKUP($H690,LISTS!$G$2:$H$10,2,FALSE)</f>
        <v>0</v>
      </c>
      <c r="AE690" s="13">
        <f>(IF($K690="No",0,VLOOKUP(AE$3,LISTS!$M$2:$N$21,2,FALSE)*IF(S690="YES",1,0)))*VLOOKUP($H690,LISTS!$G$2:$H$10,2,FALSE)</f>
        <v>0</v>
      </c>
      <c r="AF690" s="13">
        <f>(IF($K690="No",0,VLOOKUP(AF$3,LISTS!$M$2:$N$21,2,FALSE)*IF(T690="YES",1,0)))*VLOOKUP($H690,LISTS!$G$2:$H$10,2,FALSE)</f>
        <v>0</v>
      </c>
      <c r="AG690" s="13">
        <f>(IF($K690="No",0,VLOOKUP(AG$3,LISTS!$M$2:$N$21,2,FALSE)*IF(U690="YES",1,0)))*VLOOKUP($H690,LISTS!$G$2:$H$10,2,FALSE)</f>
        <v>0</v>
      </c>
      <c r="AH690" s="13">
        <f>(IF($K690="No",0,VLOOKUP(AH$3,LISTS!$M$2:$N$21,2,FALSE)*IF(V690="YES",1,0)))*VLOOKUP($H690,LISTS!$G$2:$H$10,2,FALSE)</f>
        <v>0</v>
      </c>
      <c r="AI690" s="29">
        <f t="shared" si="121"/>
        <v>0</v>
      </c>
    </row>
    <row r="691" spans="1:35" x14ac:dyDescent="0.25">
      <c r="A691" s="3">
        <f t="shared" si="116"/>
        <v>2023</v>
      </c>
      <c r="B691" s="11">
        <f t="shared" si="117"/>
        <v>24</v>
      </c>
      <c r="C691" s="11" t="str">
        <f>VLOOKUP($B691,'FIXTURES INPUT'!$A$4:$H$41,2,FALSE)</f>
        <v>WK24</v>
      </c>
      <c r="D691" s="13" t="str">
        <f>VLOOKUP($B691,'FIXTURES INPUT'!$A$4:$H$41,3,FALSE)</f>
        <v>Sun</v>
      </c>
      <c r="E691" s="14">
        <f>VLOOKUP($B691,'FIXTURES INPUT'!$A$4:$H$41,4,FALSE)</f>
        <v>45186</v>
      </c>
      <c r="F691" s="4" t="str">
        <f>VLOOKUP($B691,'FIXTURES INPUT'!$A$4:$H$41,6,FALSE)</f>
        <v>Edwardstone</v>
      </c>
      <c r="G691" s="13" t="str">
        <f>VLOOKUP($B691,'FIXTURES INPUT'!$A$4:$H$41,7,FALSE)</f>
        <v>Away</v>
      </c>
      <c r="H691" s="13" t="str">
        <f>VLOOKUP($B691,'FIXTURES INPUT'!$A$4:$H$41,8,FALSE)</f>
        <v>Standard</v>
      </c>
      <c r="I691" s="13">
        <f t="shared" si="123"/>
        <v>21</v>
      </c>
      <c r="J691" s="4" t="str">
        <f>VLOOKUP($I691,LISTS!$A$2:$B$39,2,FALSE)</f>
        <v>Additional 3</v>
      </c>
      <c r="K691" s="32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X691" s="13">
        <f>(IF($K691="No",0,VLOOKUP(X$3,LISTS!$M$2:$N$21,2,FALSE)*L691))*VLOOKUP($H691,LISTS!$G$2:$H$10,2,FALSE)</f>
        <v>0</v>
      </c>
      <c r="Y691" s="13">
        <f>(IF($K691="No",0,VLOOKUP(Y$3,LISTS!$M$2:$N$21,2,FALSE)*M691))*VLOOKUP($H691,LISTS!$G$2:$H$10,2,FALSE)</f>
        <v>0</v>
      </c>
      <c r="Z691" s="13">
        <f>(IF($K691="No",0,VLOOKUP(Z$3,LISTS!$M$2:$N$21,2,FALSE)*N691))*VLOOKUP($H691,LISTS!$G$2:$H$10,2,FALSE)</f>
        <v>0</v>
      </c>
      <c r="AA691" s="13">
        <f>(IF($K691="No",0,VLOOKUP(AA$3,LISTS!$M$2:$N$21,2,FALSE)*O691))*VLOOKUP($H691,LISTS!$G$2:$H$10,2,FALSE)</f>
        <v>0</v>
      </c>
      <c r="AB691" s="13">
        <f>(IF($K691="No",0,VLOOKUP(AB$3,LISTS!$M$2:$N$21,2,FALSE)*P691))*VLOOKUP($H691,LISTS!$G$2:$H$10,2,FALSE)</f>
        <v>0</v>
      </c>
      <c r="AC691" s="13">
        <f>(IF($K691="No",0,VLOOKUP(AC$3,LISTS!$M$2:$N$21,2,FALSE)*IF(Q691="YES",1,0)))*VLOOKUP($H691,LISTS!$G$2:$H$10,2,FALSE)</f>
        <v>0</v>
      </c>
      <c r="AD691" s="13">
        <f>(IF($K691="No",0,VLOOKUP(AD$3,LISTS!$M$2:$N$21,2,FALSE)*IF(R691="YES",1,0)))*VLOOKUP($H691,LISTS!$G$2:$H$10,2,FALSE)</f>
        <v>0</v>
      </c>
      <c r="AE691" s="13">
        <f>(IF($K691="No",0,VLOOKUP(AE$3,LISTS!$M$2:$N$21,2,FALSE)*IF(S691="YES",1,0)))*VLOOKUP($H691,LISTS!$G$2:$H$10,2,FALSE)</f>
        <v>0</v>
      </c>
      <c r="AF691" s="13">
        <f>(IF($K691="No",0,VLOOKUP(AF$3,LISTS!$M$2:$N$21,2,FALSE)*IF(T691="YES",1,0)))*VLOOKUP($H691,LISTS!$G$2:$H$10,2,FALSE)</f>
        <v>0</v>
      </c>
      <c r="AG691" s="13">
        <f>(IF($K691="No",0,VLOOKUP(AG$3,LISTS!$M$2:$N$21,2,FALSE)*IF(U691="YES",1,0)))*VLOOKUP($H691,LISTS!$G$2:$H$10,2,FALSE)</f>
        <v>0</v>
      </c>
      <c r="AH691" s="13">
        <f>(IF($K691="No",0,VLOOKUP(AH$3,LISTS!$M$2:$N$21,2,FALSE)*IF(V691="YES",1,0)))*VLOOKUP($H691,LISTS!$G$2:$H$10,2,FALSE)</f>
        <v>0</v>
      </c>
      <c r="AI691" s="29">
        <f t="shared" si="121"/>
        <v>0</v>
      </c>
    </row>
    <row r="692" spans="1:35" x14ac:dyDescent="0.25">
      <c r="A692" s="3">
        <f t="shared" si="116"/>
        <v>2023</v>
      </c>
      <c r="B692" s="11">
        <f t="shared" si="117"/>
        <v>24</v>
      </c>
      <c r="C692" s="11" t="str">
        <f>VLOOKUP($B692,'FIXTURES INPUT'!$A$4:$H$41,2,FALSE)</f>
        <v>WK24</v>
      </c>
      <c r="D692" s="13" t="str">
        <f>VLOOKUP($B692,'FIXTURES INPUT'!$A$4:$H$41,3,FALSE)</f>
        <v>Sun</v>
      </c>
      <c r="E692" s="14">
        <f>VLOOKUP($B692,'FIXTURES INPUT'!$A$4:$H$41,4,FALSE)</f>
        <v>45186</v>
      </c>
      <c r="F692" s="4" t="str">
        <f>VLOOKUP($B692,'FIXTURES INPUT'!$A$4:$H$41,6,FALSE)</f>
        <v>Edwardstone</v>
      </c>
      <c r="G692" s="13" t="str">
        <f>VLOOKUP($B692,'FIXTURES INPUT'!$A$4:$H$41,7,FALSE)</f>
        <v>Away</v>
      </c>
      <c r="H692" s="13" t="str">
        <f>VLOOKUP($B692,'FIXTURES INPUT'!$A$4:$H$41,8,FALSE)</f>
        <v>Standard</v>
      </c>
      <c r="I692" s="13">
        <f t="shared" si="123"/>
        <v>22</v>
      </c>
      <c r="J692" s="4" t="str">
        <f>VLOOKUP($I692,LISTS!$A$2:$B$39,2,FALSE)</f>
        <v>Additional 4</v>
      </c>
      <c r="K692" s="32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X692" s="13">
        <f>(IF($K692="No",0,VLOOKUP(X$3,LISTS!$M$2:$N$21,2,FALSE)*L692))*VLOOKUP($H692,LISTS!$G$2:$H$10,2,FALSE)</f>
        <v>0</v>
      </c>
      <c r="Y692" s="13">
        <f>(IF($K692="No",0,VLOOKUP(Y$3,LISTS!$M$2:$N$21,2,FALSE)*M692))*VLOOKUP($H692,LISTS!$G$2:$H$10,2,FALSE)</f>
        <v>0</v>
      </c>
      <c r="Z692" s="13">
        <f>(IF($K692="No",0,VLOOKUP(Z$3,LISTS!$M$2:$N$21,2,FALSE)*N692))*VLOOKUP($H692,LISTS!$G$2:$H$10,2,FALSE)</f>
        <v>0</v>
      </c>
      <c r="AA692" s="13">
        <f>(IF($K692="No",0,VLOOKUP(AA$3,LISTS!$M$2:$N$21,2,FALSE)*O692))*VLOOKUP($H692,LISTS!$G$2:$H$10,2,FALSE)</f>
        <v>0</v>
      </c>
      <c r="AB692" s="13">
        <f>(IF($K692="No",0,VLOOKUP(AB$3,LISTS!$M$2:$N$21,2,FALSE)*P692))*VLOOKUP($H692,LISTS!$G$2:$H$10,2,FALSE)</f>
        <v>0</v>
      </c>
      <c r="AC692" s="13">
        <f>(IF($K692="No",0,VLOOKUP(AC$3,LISTS!$M$2:$N$21,2,FALSE)*IF(Q692="YES",1,0)))*VLOOKUP($H692,LISTS!$G$2:$H$10,2,FALSE)</f>
        <v>0</v>
      </c>
      <c r="AD692" s="13">
        <f>(IF($K692="No",0,VLOOKUP(AD$3,LISTS!$M$2:$N$21,2,FALSE)*IF(R692="YES",1,0)))*VLOOKUP($H692,LISTS!$G$2:$H$10,2,FALSE)</f>
        <v>0</v>
      </c>
      <c r="AE692" s="13">
        <f>(IF($K692="No",0,VLOOKUP(AE$3,LISTS!$M$2:$N$21,2,FALSE)*IF(S692="YES",1,0)))*VLOOKUP($H692,LISTS!$G$2:$H$10,2,FALSE)</f>
        <v>0</v>
      </c>
      <c r="AF692" s="13">
        <f>(IF($K692="No",0,VLOOKUP(AF$3,LISTS!$M$2:$N$21,2,FALSE)*IF(T692="YES",1,0)))*VLOOKUP($H692,LISTS!$G$2:$H$10,2,FALSE)</f>
        <v>0</v>
      </c>
      <c r="AG692" s="13">
        <f>(IF($K692="No",0,VLOOKUP(AG$3,LISTS!$M$2:$N$21,2,FALSE)*IF(U692="YES",1,0)))*VLOOKUP($H692,LISTS!$G$2:$H$10,2,FALSE)</f>
        <v>0</v>
      </c>
      <c r="AH692" s="13">
        <f>(IF($K692="No",0,VLOOKUP(AH$3,LISTS!$M$2:$N$21,2,FALSE)*IF(V692="YES",1,0)))*VLOOKUP($H692,LISTS!$G$2:$H$10,2,FALSE)</f>
        <v>0</v>
      </c>
      <c r="AI692" s="29">
        <f t="shared" si="121"/>
        <v>0</v>
      </c>
    </row>
    <row r="693" spans="1:35" x14ac:dyDescent="0.25">
      <c r="A693" s="3">
        <f t="shared" si="116"/>
        <v>2023</v>
      </c>
      <c r="B693" s="11">
        <f t="shared" si="117"/>
        <v>24</v>
      </c>
      <c r="C693" s="11" t="str">
        <f>VLOOKUP($B693,'FIXTURES INPUT'!$A$4:$H$41,2,FALSE)</f>
        <v>WK24</v>
      </c>
      <c r="D693" s="13" t="str">
        <f>VLOOKUP($B693,'FIXTURES INPUT'!$A$4:$H$41,3,FALSE)</f>
        <v>Sun</v>
      </c>
      <c r="E693" s="14">
        <f>VLOOKUP($B693,'FIXTURES INPUT'!$A$4:$H$41,4,FALSE)</f>
        <v>45186</v>
      </c>
      <c r="F693" s="4" t="str">
        <f>VLOOKUP($B693,'FIXTURES INPUT'!$A$4:$H$41,6,FALSE)</f>
        <v>Edwardstone</v>
      </c>
      <c r="G693" s="13" t="str">
        <f>VLOOKUP($B693,'FIXTURES INPUT'!$A$4:$H$41,7,FALSE)</f>
        <v>Away</v>
      </c>
      <c r="H693" s="13" t="str">
        <f>VLOOKUP($B693,'FIXTURES INPUT'!$A$4:$H$41,8,FALSE)</f>
        <v>Standard</v>
      </c>
      <c r="I693" s="13">
        <f t="shared" si="123"/>
        <v>23</v>
      </c>
      <c r="J693" s="4" t="str">
        <f>VLOOKUP($I693,LISTS!$A$2:$B$39,2,FALSE)</f>
        <v>Additional 5</v>
      </c>
      <c r="K693" s="32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X693" s="13">
        <f>(IF($K693="No",0,VLOOKUP(X$3,LISTS!$M$2:$N$21,2,FALSE)*L693))*VLOOKUP($H693,LISTS!$G$2:$H$10,2,FALSE)</f>
        <v>0</v>
      </c>
      <c r="Y693" s="13">
        <f>(IF($K693="No",0,VLOOKUP(Y$3,LISTS!$M$2:$N$21,2,FALSE)*M693))*VLOOKUP($H693,LISTS!$G$2:$H$10,2,FALSE)</f>
        <v>0</v>
      </c>
      <c r="Z693" s="13">
        <f>(IF($K693="No",0,VLOOKUP(Z$3,LISTS!$M$2:$N$21,2,FALSE)*N693))*VLOOKUP($H693,LISTS!$G$2:$H$10,2,FALSE)</f>
        <v>0</v>
      </c>
      <c r="AA693" s="13">
        <f>(IF($K693="No",0,VLOOKUP(AA$3,LISTS!$M$2:$N$21,2,FALSE)*O693))*VLOOKUP($H693,LISTS!$G$2:$H$10,2,FALSE)</f>
        <v>0</v>
      </c>
      <c r="AB693" s="13">
        <f>(IF($K693="No",0,VLOOKUP(AB$3,LISTS!$M$2:$N$21,2,FALSE)*P693))*VLOOKUP($H693,LISTS!$G$2:$H$10,2,FALSE)</f>
        <v>0</v>
      </c>
      <c r="AC693" s="13">
        <f>(IF($K693="No",0,VLOOKUP(AC$3,LISTS!$M$2:$N$21,2,FALSE)*IF(Q693="YES",1,0)))*VLOOKUP($H693,LISTS!$G$2:$H$10,2,FALSE)</f>
        <v>0</v>
      </c>
      <c r="AD693" s="13">
        <f>(IF($K693="No",0,VLOOKUP(AD$3,LISTS!$M$2:$N$21,2,FALSE)*IF(R693="YES",1,0)))*VLOOKUP($H693,LISTS!$G$2:$H$10,2,FALSE)</f>
        <v>0</v>
      </c>
      <c r="AE693" s="13">
        <f>(IF($K693="No",0,VLOOKUP(AE$3,LISTS!$M$2:$N$21,2,FALSE)*IF(S693="YES",1,0)))*VLOOKUP($H693,LISTS!$G$2:$H$10,2,FALSE)</f>
        <v>0</v>
      </c>
      <c r="AF693" s="13">
        <f>(IF($K693="No",0,VLOOKUP(AF$3,LISTS!$M$2:$N$21,2,FALSE)*IF(T693="YES",1,0)))*VLOOKUP($H693,LISTS!$G$2:$H$10,2,FALSE)</f>
        <v>0</v>
      </c>
      <c r="AG693" s="13">
        <f>(IF($K693="No",0,VLOOKUP(AG$3,LISTS!$M$2:$N$21,2,FALSE)*IF(U693="YES",1,0)))*VLOOKUP($H693,LISTS!$G$2:$H$10,2,FALSE)</f>
        <v>0</v>
      </c>
      <c r="AH693" s="13">
        <f>(IF($K693="No",0,VLOOKUP(AH$3,LISTS!$M$2:$N$21,2,FALSE)*IF(V693="YES",1,0)))*VLOOKUP($H693,LISTS!$G$2:$H$10,2,FALSE)</f>
        <v>0</v>
      </c>
      <c r="AI693" s="29">
        <f t="shared" si="121"/>
        <v>0</v>
      </c>
    </row>
    <row r="694" spans="1:35" x14ac:dyDescent="0.25">
      <c r="A694" s="3">
        <f t="shared" si="116"/>
        <v>2023</v>
      </c>
      <c r="B694" s="11">
        <f t="shared" si="117"/>
        <v>24</v>
      </c>
      <c r="C694" s="11" t="str">
        <f>VLOOKUP($B694,'FIXTURES INPUT'!$A$4:$H$41,2,FALSE)</f>
        <v>WK24</v>
      </c>
      <c r="D694" s="13" t="str">
        <f>VLOOKUP($B694,'FIXTURES INPUT'!$A$4:$H$41,3,FALSE)</f>
        <v>Sun</v>
      </c>
      <c r="E694" s="14">
        <f>VLOOKUP($B694,'FIXTURES INPUT'!$A$4:$H$41,4,FALSE)</f>
        <v>45186</v>
      </c>
      <c r="F694" s="4" t="str">
        <f>VLOOKUP($B694,'FIXTURES INPUT'!$A$4:$H$41,6,FALSE)</f>
        <v>Edwardstone</v>
      </c>
      <c r="G694" s="13" t="str">
        <f>VLOOKUP($B694,'FIXTURES INPUT'!$A$4:$H$41,7,FALSE)</f>
        <v>Away</v>
      </c>
      <c r="H694" s="13" t="str">
        <f>VLOOKUP($B694,'FIXTURES INPUT'!$A$4:$H$41,8,FALSE)</f>
        <v>Standard</v>
      </c>
      <c r="I694" s="13">
        <f t="shared" si="123"/>
        <v>24</v>
      </c>
      <c r="J694" s="4" t="str">
        <f>VLOOKUP($I694,LISTS!$A$2:$B$39,2,FALSE)</f>
        <v>Additional 6</v>
      </c>
      <c r="K694" s="32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X694" s="13">
        <f>(IF($K694="No",0,VLOOKUP(X$3,LISTS!$M$2:$N$21,2,FALSE)*L694))*VLOOKUP($H694,LISTS!$G$2:$H$10,2,FALSE)</f>
        <v>0</v>
      </c>
      <c r="Y694" s="13">
        <f>(IF($K694="No",0,VLOOKUP(Y$3,LISTS!$M$2:$N$21,2,FALSE)*M694))*VLOOKUP($H694,LISTS!$G$2:$H$10,2,FALSE)</f>
        <v>0</v>
      </c>
      <c r="Z694" s="13">
        <f>(IF($K694="No",0,VLOOKUP(Z$3,LISTS!$M$2:$N$21,2,FALSE)*N694))*VLOOKUP($H694,LISTS!$G$2:$H$10,2,FALSE)</f>
        <v>0</v>
      </c>
      <c r="AA694" s="13">
        <f>(IF($K694="No",0,VLOOKUP(AA$3,LISTS!$M$2:$N$21,2,FALSE)*O694))*VLOOKUP($H694,LISTS!$G$2:$H$10,2,FALSE)</f>
        <v>0</v>
      </c>
      <c r="AB694" s="13">
        <f>(IF($K694="No",0,VLOOKUP(AB$3,LISTS!$M$2:$N$21,2,FALSE)*P694))*VLOOKUP($H694,LISTS!$G$2:$H$10,2,FALSE)</f>
        <v>0</v>
      </c>
      <c r="AC694" s="13">
        <f>(IF($K694="No",0,VLOOKUP(AC$3,LISTS!$M$2:$N$21,2,FALSE)*IF(Q694="YES",1,0)))*VLOOKUP($H694,LISTS!$G$2:$H$10,2,FALSE)</f>
        <v>0</v>
      </c>
      <c r="AD694" s="13">
        <f>(IF($K694="No",0,VLOOKUP(AD$3,LISTS!$M$2:$N$21,2,FALSE)*IF(R694="YES",1,0)))*VLOOKUP($H694,LISTS!$G$2:$H$10,2,FALSE)</f>
        <v>0</v>
      </c>
      <c r="AE694" s="13">
        <f>(IF($K694="No",0,VLOOKUP(AE$3,LISTS!$M$2:$N$21,2,FALSE)*IF(S694="YES",1,0)))*VLOOKUP($H694,LISTS!$G$2:$H$10,2,FALSE)</f>
        <v>0</v>
      </c>
      <c r="AF694" s="13">
        <f>(IF($K694="No",0,VLOOKUP(AF$3,LISTS!$M$2:$N$21,2,FALSE)*IF(T694="YES",1,0)))*VLOOKUP($H694,LISTS!$G$2:$H$10,2,FALSE)</f>
        <v>0</v>
      </c>
      <c r="AG694" s="13">
        <f>(IF($K694="No",0,VLOOKUP(AG$3,LISTS!$M$2:$N$21,2,FALSE)*IF(U694="YES",1,0)))*VLOOKUP($H694,LISTS!$G$2:$H$10,2,FALSE)</f>
        <v>0</v>
      </c>
      <c r="AH694" s="13">
        <f>(IF($K694="No",0,VLOOKUP(AH$3,LISTS!$M$2:$N$21,2,FALSE)*IF(V694="YES",1,0)))*VLOOKUP($H694,LISTS!$G$2:$H$10,2,FALSE)</f>
        <v>0</v>
      </c>
      <c r="AI694" s="29">
        <f t="shared" si="121"/>
        <v>0</v>
      </c>
    </row>
    <row r="695" spans="1:35" x14ac:dyDescent="0.25">
      <c r="A695" s="3">
        <f t="shared" si="116"/>
        <v>2023</v>
      </c>
      <c r="B695" s="11">
        <f t="shared" si="117"/>
        <v>24</v>
      </c>
      <c r="C695" s="11" t="str">
        <f>VLOOKUP($B695,'FIXTURES INPUT'!$A$4:$H$41,2,FALSE)</f>
        <v>WK24</v>
      </c>
      <c r="D695" s="13" t="str">
        <f>VLOOKUP($B695,'FIXTURES INPUT'!$A$4:$H$41,3,FALSE)</f>
        <v>Sun</v>
      </c>
      <c r="E695" s="14">
        <f>VLOOKUP($B695,'FIXTURES INPUT'!$A$4:$H$41,4,FALSE)</f>
        <v>45186</v>
      </c>
      <c r="F695" s="4" t="str">
        <f>VLOOKUP($B695,'FIXTURES INPUT'!$A$4:$H$41,6,FALSE)</f>
        <v>Edwardstone</v>
      </c>
      <c r="G695" s="13" t="str">
        <f>VLOOKUP($B695,'FIXTURES INPUT'!$A$4:$H$41,7,FALSE)</f>
        <v>Away</v>
      </c>
      <c r="H695" s="13" t="str">
        <f>VLOOKUP($B695,'FIXTURES INPUT'!$A$4:$H$41,8,FALSE)</f>
        <v>Standard</v>
      </c>
      <c r="I695" s="13">
        <f t="shared" si="123"/>
        <v>25</v>
      </c>
      <c r="J695" s="4" t="str">
        <f>VLOOKUP($I695,LISTS!$A$2:$B$39,2,FALSE)</f>
        <v>Additional 7</v>
      </c>
      <c r="K695" s="32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X695" s="13">
        <f>(IF($K695="No",0,VLOOKUP(X$3,LISTS!$M$2:$N$21,2,FALSE)*L695))*VLOOKUP($H695,LISTS!$G$2:$H$10,2,FALSE)</f>
        <v>0</v>
      </c>
      <c r="Y695" s="13">
        <f>(IF($K695="No",0,VLOOKUP(Y$3,LISTS!$M$2:$N$21,2,FALSE)*M695))*VLOOKUP($H695,LISTS!$G$2:$H$10,2,FALSE)</f>
        <v>0</v>
      </c>
      <c r="Z695" s="13">
        <f>(IF($K695="No",0,VLOOKUP(Z$3,LISTS!$M$2:$N$21,2,FALSE)*N695))*VLOOKUP($H695,LISTS!$G$2:$H$10,2,FALSE)</f>
        <v>0</v>
      </c>
      <c r="AA695" s="13">
        <f>(IF($K695="No",0,VLOOKUP(AA$3,LISTS!$M$2:$N$21,2,FALSE)*O695))*VLOOKUP($H695,LISTS!$G$2:$H$10,2,FALSE)</f>
        <v>0</v>
      </c>
      <c r="AB695" s="13">
        <f>(IF($K695="No",0,VLOOKUP(AB$3,LISTS!$M$2:$N$21,2,FALSE)*P695))*VLOOKUP($H695,LISTS!$G$2:$H$10,2,FALSE)</f>
        <v>0</v>
      </c>
      <c r="AC695" s="13">
        <f>(IF($K695="No",0,VLOOKUP(AC$3,LISTS!$M$2:$N$21,2,FALSE)*IF(Q695="YES",1,0)))*VLOOKUP($H695,LISTS!$G$2:$H$10,2,FALSE)</f>
        <v>0</v>
      </c>
      <c r="AD695" s="13">
        <f>(IF($K695="No",0,VLOOKUP(AD$3,LISTS!$M$2:$N$21,2,FALSE)*IF(R695="YES",1,0)))*VLOOKUP($H695,LISTS!$G$2:$H$10,2,FALSE)</f>
        <v>0</v>
      </c>
      <c r="AE695" s="13">
        <f>(IF($K695="No",0,VLOOKUP(AE$3,LISTS!$M$2:$N$21,2,FALSE)*IF(S695="YES",1,0)))*VLOOKUP($H695,LISTS!$G$2:$H$10,2,FALSE)</f>
        <v>0</v>
      </c>
      <c r="AF695" s="13">
        <f>(IF($K695="No",0,VLOOKUP(AF$3,LISTS!$M$2:$N$21,2,FALSE)*IF(T695="YES",1,0)))*VLOOKUP($H695,LISTS!$G$2:$H$10,2,FALSE)</f>
        <v>0</v>
      </c>
      <c r="AG695" s="13">
        <f>(IF($K695="No",0,VLOOKUP(AG$3,LISTS!$M$2:$N$21,2,FALSE)*IF(U695="YES",1,0)))*VLOOKUP($H695,LISTS!$G$2:$H$10,2,FALSE)</f>
        <v>0</v>
      </c>
      <c r="AH695" s="13">
        <f>(IF($K695="No",0,VLOOKUP(AH$3,LISTS!$M$2:$N$21,2,FALSE)*IF(V695="YES",1,0)))*VLOOKUP($H695,LISTS!$G$2:$H$10,2,FALSE)</f>
        <v>0</v>
      </c>
      <c r="AI695" s="29">
        <f t="shared" si="121"/>
        <v>0</v>
      </c>
    </row>
    <row r="696" spans="1:35" x14ac:dyDescent="0.25">
      <c r="A696" s="3">
        <f t="shared" si="116"/>
        <v>2023</v>
      </c>
      <c r="B696" s="11">
        <f t="shared" si="117"/>
        <v>24</v>
      </c>
      <c r="C696" s="11" t="str">
        <f>VLOOKUP($B696,'FIXTURES INPUT'!$A$4:$H$41,2,FALSE)</f>
        <v>WK24</v>
      </c>
      <c r="D696" s="13" t="str">
        <f>VLOOKUP($B696,'FIXTURES INPUT'!$A$4:$H$41,3,FALSE)</f>
        <v>Sun</v>
      </c>
      <c r="E696" s="14">
        <f>VLOOKUP($B696,'FIXTURES INPUT'!$A$4:$H$41,4,FALSE)</f>
        <v>45186</v>
      </c>
      <c r="F696" s="4" t="str">
        <f>VLOOKUP($B696,'FIXTURES INPUT'!$A$4:$H$41,6,FALSE)</f>
        <v>Edwardstone</v>
      </c>
      <c r="G696" s="13" t="str">
        <f>VLOOKUP($B696,'FIXTURES INPUT'!$A$4:$H$41,7,FALSE)</f>
        <v>Away</v>
      </c>
      <c r="H696" s="13" t="str">
        <f>VLOOKUP($B696,'FIXTURES INPUT'!$A$4:$H$41,8,FALSE)</f>
        <v>Standard</v>
      </c>
      <c r="I696" s="13">
        <f t="shared" si="123"/>
        <v>26</v>
      </c>
      <c r="J696" s="4" t="str">
        <f>VLOOKUP($I696,LISTS!$A$2:$B$39,2,FALSE)</f>
        <v>Additional 8</v>
      </c>
      <c r="K696" s="32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X696" s="13">
        <f>(IF($K696="No",0,VLOOKUP(X$3,LISTS!$M$2:$N$21,2,FALSE)*L696))*VLOOKUP($H696,LISTS!$G$2:$H$10,2,FALSE)</f>
        <v>0</v>
      </c>
      <c r="Y696" s="13">
        <f>(IF($K696="No",0,VLOOKUP(Y$3,LISTS!$M$2:$N$21,2,FALSE)*M696))*VLOOKUP($H696,LISTS!$G$2:$H$10,2,FALSE)</f>
        <v>0</v>
      </c>
      <c r="Z696" s="13">
        <f>(IF($K696="No",0,VLOOKUP(Z$3,LISTS!$M$2:$N$21,2,FALSE)*N696))*VLOOKUP($H696,LISTS!$G$2:$H$10,2,FALSE)</f>
        <v>0</v>
      </c>
      <c r="AA696" s="13">
        <f>(IF($K696="No",0,VLOOKUP(AA$3,LISTS!$M$2:$N$21,2,FALSE)*O696))*VLOOKUP($H696,LISTS!$G$2:$H$10,2,FALSE)</f>
        <v>0</v>
      </c>
      <c r="AB696" s="13">
        <f>(IF($K696="No",0,VLOOKUP(AB$3,LISTS!$M$2:$N$21,2,FALSE)*P696))*VLOOKUP($H696,LISTS!$G$2:$H$10,2,FALSE)</f>
        <v>0</v>
      </c>
      <c r="AC696" s="13">
        <f>(IF($K696="No",0,VLOOKUP(AC$3,LISTS!$M$2:$N$21,2,FALSE)*IF(Q696="YES",1,0)))*VLOOKUP($H696,LISTS!$G$2:$H$10,2,FALSE)</f>
        <v>0</v>
      </c>
      <c r="AD696" s="13">
        <f>(IF($K696="No",0,VLOOKUP(AD$3,LISTS!$M$2:$N$21,2,FALSE)*IF(R696="YES",1,0)))*VLOOKUP($H696,LISTS!$G$2:$H$10,2,FALSE)</f>
        <v>0</v>
      </c>
      <c r="AE696" s="13">
        <f>(IF($K696="No",0,VLOOKUP(AE$3,LISTS!$M$2:$N$21,2,FALSE)*IF(S696="YES",1,0)))*VLOOKUP($H696,LISTS!$G$2:$H$10,2,FALSE)</f>
        <v>0</v>
      </c>
      <c r="AF696" s="13">
        <f>(IF($K696="No",0,VLOOKUP(AF$3,LISTS!$M$2:$N$21,2,FALSE)*IF(T696="YES",1,0)))*VLOOKUP($H696,LISTS!$G$2:$H$10,2,FALSE)</f>
        <v>0</v>
      </c>
      <c r="AG696" s="13">
        <f>(IF($K696="No",0,VLOOKUP(AG$3,LISTS!$M$2:$N$21,2,FALSE)*IF(U696="YES",1,0)))*VLOOKUP($H696,LISTS!$G$2:$H$10,2,FALSE)</f>
        <v>0</v>
      </c>
      <c r="AH696" s="13">
        <f>(IF($K696="No",0,VLOOKUP(AH$3,LISTS!$M$2:$N$21,2,FALSE)*IF(V696="YES",1,0)))*VLOOKUP($H696,LISTS!$G$2:$H$10,2,FALSE)</f>
        <v>0</v>
      </c>
      <c r="AI696" s="29">
        <f t="shared" si="121"/>
        <v>0</v>
      </c>
    </row>
    <row r="697" spans="1:35" x14ac:dyDescent="0.25">
      <c r="A697" s="3">
        <f t="shared" si="116"/>
        <v>2023</v>
      </c>
      <c r="B697" s="11">
        <f t="shared" si="117"/>
        <v>24</v>
      </c>
      <c r="C697" s="11" t="str">
        <f>VLOOKUP($B697,'FIXTURES INPUT'!$A$4:$H$41,2,FALSE)</f>
        <v>WK24</v>
      </c>
      <c r="D697" s="13" t="str">
        <f>VLOOKUP($B697,'FIXTURES INPUT'!$A$4:$H$41,3,FALSE)</f>
        <v>Sun</v>
      </c>
      <c r="E697" s="14">
        <f>VLOOKUP($B697,'FIXTURES INPUT'!$A$4:$H$41,4,FALSE)</f>
        <v>45186</v>
      </c>
      <c r="F697" s="4" t="str">
        <f>VLOOKUP($B697,'FIXTURES INPUT'!$A$4:$H$41,6,FALSE)</f>
        <v>Edwardstone</v>
      </c>
      <c r="G697" s="13" t="str">
        <f>VLOOKUP($B697,'FIXTURES INPUT'!$A$4:$H$41,7,FALSE)</f>
        <v>Away</v>
      </c>
      <c r="H697" s="13" t="str">
        <f>VLOOKUP($B697,'FIXTURES INPUT'!$A$4:$H$41,8,FALSE)</f>
        <v>Standard</v>
      </c>
      <c r="I697" s="13">
        <f t="shared" si="123"/>
        <v>27</v>
      </c>
      <c r="J697" s="4" t="str">
        <f>VLOOKUP($I697,LISTS!$A$2:$B$39,2,FALSE)</f>
        <v>Additional 9</v>
      </c>
      <c r="K697" s="32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X697" s="13">
        <f>(IF($K697="No",0,VLOOKUP(X$3,LISTS!$M$2:$N$21,2,FALSE)*L697))*VLOOKUP($H697,LISTS!$G$2:$H$10,2,FALSE)</f>
        <v>0</v>
      </c>
      <c r="Y697" s="13">
        <f>(IF($K697="No",0,VLOOKUP(Y$3,LISTS!$M$2:$N$21,2,FALSE)*M697))*VLOOKUP($H697,LISTS!$G$2:$H$10,2,FALSE)</f>
        <v>0</v>
      </c>
      <c r="Z697" s="13">
        <f>(IF($K697="No",0,VLOOKUP(Z$3,LISTS!$M$2:$N$21,2,FALSE)*N697))*VLOOKUP($H697,LISTS!$G$2:$H$10,2,FALSE)</f>
        <v>0</v>
      </c>
      <c r="AA697" s="13">
        <f>(IF($K697="No",0,VLOOKUP(AA$3,LISTS!$M$2:$N$21,2,FALSE)*O697))*VLOOKUP($H697,LISTS!$G$2:$H$10,2,FALSE)</f>
        <v>0</v>
      </c>
      <c r="AB697" s="13">
        <f>(IF($K697="No",0,VLOOKUP(AB$3,LISTS!$M$2:$N$21,2,FALSE)*P697))*VLOOKUP($H697,LISTS!$G$2:$H$10,2,FALSE)</f>
        <v>0</v>
      </c>
      <c r="AC697" s="13">
        <f>(IF($K697="No",0,VLOOKUP(AC$3,LISTS!$M$2:$N$21,2,FALSE)*IF(Q697="YES",1,0)))*VLOOKUP($H697,LISTS!$G$2:$H$10,2,FALSE)</f>
        <v>0</v>
      </c>
      <c r="AD697" s="13">
        <f>(IF($K697="No",0,VLOOKUP(AD$3,LISTS!$M$2:$N$21,2,FALSE)*IF(R697="YES",1,0)))*VLOOKUP($H697,LISTS!$G$2:$H$10,2,FALSE)</f>
        <v>0</v>
      </c>
      <c r="AE697" s="13">
        <f>(IF($K697="No",0,VLOOKUP(AE$3,LISTS!$M$2:$N$21,2,FALSE)*IF(S697="YES",1,0)))*VLOOKUP($H697,LISTS!$G$2:$H$10,2,FALSE)</f>
        <v>0</v>
      </c>
      <c r="AF697" s="13">
        <f>(IF($K697="No",0,VLOOKUP(AF$3,LISTS!$M$2:$N$21,2,FALSE)*IF(T697="YES",1,0)))*VLOOKUP($H697,LISTS!$G$2:$H$10,2,FALSE)</f>
        <v>0</v>
      </c>
      <c r="AG697" s="13">
        <f>(IF($K697="No",0,VLOOKUP(AG$3,LISTS!$M$2:$N$21,2,FALSE)*IF(U697="YES",1,0)))*VLOOKUP($H697,LISTS!$G$2:$H$10,2,FALSE)</f>
        <v>0</v>
      </c>
      <c r="AH697" s="13">
        <f>(IF($K697="No",0,VLOOKUP(AH$3,LISTS!$M$2:$N$21,2,FALSE)*IF(V697="YES",1,0)))*VLOOKUP($H697,LISTS!$G$2:$H$10,2,FALSE)</f>
        <v>0</v>
      </c>
      <c r="AI697" s="29">
        <f t="shared" si="121"/>
        <v>0</v>
      </c>
    </row>
    <row r="698" spans="1:35" x14ac:dyDescent="0.25">
      <c r="A698" s="3">
        <f t="shared" si="116"/>
        <v>2023</v>
      </c>
      <c r="B698" s="11">
        <f t="shared" si="117"/>
        <v>24</v>
      </c>
      <c r="C698" s="11" t="str">
        <f>VLOOKUP($B698,'FIXTURES INPUT'!$A$4:$H$41,2,FALSE)</f>
        <v>WK24</v>
      </c>
      <c r="D698" s="13" t="str">
        <f>VLOOKUP($B698,'FIXTURES INPUT'!$A$4:$H$41,3,FALSE)</f>
        <v>Sun</v>
      </c>
      <c r="E698" s="14">
        <f>VLOOKUP($B698,'FIXTURES INPUT'!$A$4:$H$41,4,FALSE)</f>
        <v>45186</v>
      </c>
      <c r="F698" s="4" t="str">
        <f>VLOOKUP($B698,'FIXTURES INPUT'!$A$4:$H$41,6,FALSE)</f>
        <v>Edwardstone</v>
      </c>
      <c r="G698" s="13" t="str">
        <f>VLOOKUP($B698,'FIXTURES INPUT'!$A$4:$H$41,7,FALSE)</f>
        <v>Away</v>
      </c>
      <c r="H698" s="13" t="str">
        <f>VLOOKUP($B698,'FIXTURES INPUT'!$A$4:$H$41,8,FALSE)</f>
        <v>Standard</v>
      </c>
      <c r="I698" s="13">
        <f t="shared" si="123"/>
        <v>28</v>
      </c>
      <c r="J698" s="4" t="str">
        <f>VLOOKUP($I698,LISTS!$A$2:$B$39,2,FALSE)</f>
        <v>Additional 10</v>
      </c>
      <c r="K698" s="32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X698" s="13">
        <f>(IF($K698="No",0,VLOOKUP(X$3,LISTS!$M$2:$N$21,2,FALSE)*L698))*VLOOKUP($H698,LISTS!$G$2:$H$10,2,FALSE)</f>
        <v>0</v>
      </c>
      <c r="Y698" s="13">
        <f>(IF($K698="No",0,VLOOKUP(Y$3,LISTS!$M$2:$N$21,2,FALSE)*M698))*VLOOKUP($H698,LISTS!$G$2:$H$10,2,FALSE)</f>
        <v>0</v>
      </c>
      <c r="Z698" s="13">
        <f>(IF($K698="No",0,VLOOKUP(Z$3,LISTS!$M$2:$N$21,2,FALSE)*N698))*VLOOKUP($H698,LISTS!$G$2:$H$10,2,FALSE)</f>
        <v>0</v>
      </c>
      <c r="AA698" s="13">
        <f>(IF($K698="No",0,VLOOKUP(AA$3,LISTS!$M$2:$N$21,2,FALSE)*O698))*VLOOKUP($H698,LISTS!$G$2:$H$10,2,FALSE)</f>
        <v>0</v>
      </c>
      <c r="AB698" s="13">
        <f>(IF($K698="No",0,VLOOKUP(AB$3,LISTS!$M$2:$N$21,2,FALSE)*P698))*VLOOKUP($H698,LISTS!$G$2:$H$10,2,FALSE)</f>
        <v>0</v>
      </c>
      <c r="AC698" s="13">
        <f>(IF($K698="No",0,VLOOKUP(AC$3,LISTS!$M$2:$N$21,2,FALSE)*IF(Q698="YES",1,0)))*VLOOKUP($H698,LISTS!$G$2:$H$10,2,FALSE)</f>
        <v>0</v>
      </c>
      <c r="AD698" s="13">
        <f>(IF($K698="No",0,VLOOKUP(AD$3,LISTS!$M$2:$N$21,2,FALSE)*IF(R698="YES",1,0)))*VLOOKUP($H698,LISTS!$G$2:$H$10,2,FALSE)</f>
        <v>0</v>
      </c>
      <c r="AE698" s="13">
        <f>(IF($K698="No",0,VLOOKUP(AE$3,LISTS!$M$2:$N$21,2,FALSE)*IF(S698="YES",1,0)))*VLOOKUP($H698,LISTS!$G$2:$H$10,2,FALSE)</f>
        <v>0</v>
      </c>
      <c r="AF698" s="13">
        <f>(IF($K698="No",0,VLOOKUP(AF$3,LISTS!$M$2:$N$21,2,FALSE)*IF(T698="YES",1,0)))*VLOOKUP($H698,LISTS!$G$2:$H$10,2,FALSE)</f>
        <v>0</v>
      </c>
      <c r="AG698" s="13">
        <f>(IF($K698="No",0,VLOOKUP(AG$3,LISTS!$M$2:$N$21,2,FALSE)*IF(U698="YES",1,0)))*VLOOKUP($H698,LISTS!$G$2:$H$10,2,FALSE)</f>
        <v>0</v>
      </c>
      <c r="AH698" s="13">
        <f>(IF($K698="No",0,VLOOKUP(AH$3,LISTS!$M$2:$N$21,2,FALSE)*IF(V698="YES",1,0)))*VLOOKUP($H698,LISTS!$G$2:$H$10,2,FALSE)</f>
        <v>0</v>
      </c>
      <c r="AI698" s="29">
        <f t="shared" si="121"/>
        <v>0</v>
      </c>
    </row>
    <row r="699" spans="1:35" ht="15.75" thickBot="1" x14ac:dyDescent="0.3">
      <c r="A699" s="6">
        <f t="shared" si="116"/>
        <v>2023</v>
      </c>
      <c r="B699" s="15">
        <f t="shared" si="117"/>
        <v>24</v>
      </c>
      <c r="C699" s="15" t="str">
        <f>VLOOKUP($B699,'FIXTURES INPUT'!$A$4:$H$41,2,FALSE)</f>
        <v>WK24</v>
      </c>
      <c r="D699" s="15" t="str">
        <f>VLOOKUP($B699,'FIXTURES INPUT'!$A$4:$H$41,3,FALSE)</f>
        <v>Sun</v>
      </c>
      <c r="E699" s="16">
        <f>VLOOKUP($B699,'FIXTURES INPUT'!$A$4:$H$41,4,FALSE)</f>
        <v>45186</v>
      </c>
      <c r="F699" s="6" t="str">
        <f>VLOOKUP($B699,'FIXTURES INPUT'!$A$4:$H$41,6,FALSE)</f>
        <v>Edwardstone</v>
      </c>
      <c r="G699" s="15" t="str">
        <f>VLOOKUP($B699,'FIXTURES INPUT'!$A$4:$H$41,7,FALSE)</f>
        <v>Away</v>
      </c>
      <c r="H699" s="15" t="str">
        <f>VLOOKUP($B699,'FIXTURES INPUT'!$A$4:$H$41,8,FALSE)</f>
        <v>Standard</v>
      </c>
      <c r="I699" s="15">
        <f t="shared" si="123"/>
        <v>29</v>
      </c>
      <c r="J699" s="6" t="str">
        <f>VLOOKUP($I699,LISTS!$A$2:$B$39,2,FALSE)</f>
        <v>Additional 11</v>
      </c>
      <c r="K699" s="33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X699" s="15">
        <f>(IF($K699="No",0,VLOOKUP(X$3,LISTS!$M$2:$N$21,2,FALSE)*L699))*VLOOKUP($H699,LISTS!$G$2:$H$10,2,FALSE)</f>
        <v>0</v>
      </c>
      <c r="Y699" s="15">
        <f>(IF($K699="No",0,VLOOKUP(Y$3,LISTS!$M$2:$N$21,2,FALSE)*M699))*VLOOKUP($H699,LISTS!$G$2:$H$10,2,FALSE)</f>
        <v>0</v>
      </c>
      <c r="Z699" s="15">
        <f>(IF($K699="No",0,VLOOKUP(Z$3,LISTS!$M$2:$N$21,2,FALSE)*N699))*VLOOKUP($H699,LISTS!$G$2:$H$10,2,FALSE)</f>
        <v>0</v>
      </c>
      <c r="AA699" s="15">
        <f>(IF($K699="No",0,VLOOKUP(AA$3,LISTS!$M$2:$N$21,2,FALSE)*O699))*VLOOKUP($H699,LISTS!$G$2:$H$10,2,FALSE)</f>
        <v>0</v>
      </c>
      <c r="AB699" s="15">
        <f>(IF($K699="No",0,VLOOKUP(AB$3,LISTS!$M$2:$N$21,2,FALSE)*P699))*VLOOKUP($H699,LISTS!$G$2:$H$10,2,FALSE)</f>
        <v>0</v>
      </c>
      <c r="AC699" s="15">
        <f>(IF($K699="No",0,VLOOKUP(AC$3,LISTS!$M$2:$N$21,2,FALSE)*IF(Q699="YES",1,0)))*VLOOKUP($H699,LISTS!$G$2:$H$10,2,FALSE)</f>
        <v>0</v>
      </c>
      <c r="AD699" s="15">
        <f>(IF($K699="No",0,VLOOKUP(AD$3,LISTS!$M$2:$N$21,2,FALSE)*IF(R699="YES",1,0)))*VLOOKUP($H699,LISTS!$G$2:$H$10,2,FALSE)</f>
        <v>0</v>
      </c>
      <c r="AE699" s="15">
        <f>(IF($K699="No",0,VLOOKUP(AE$3,LISTS!$M$2:$N$21,2,FALSE)*IF(S699="YES",1,0)))*VLOOKUP($H699,LISTS!$G$2:$H$10,2,FALSE)</f>
        <v>0</v>
      </c>
      <c r="AF699" s="15">
        <f>(IF($K699="No",0,VLOOKUP(AF$3,LISTS!$M$2:$N$21,2,FALSE)*IF(T699="YES",1,0)))*VLOOKUP($H699,LISTS!$G$2:$H$10,2,FALSE)</f>
        <v>0</v>
      </c>
      <c r="AG699" s="15">
        <f>(IF($K699="No",0,VLOOKUP(AG$3,LISTS!$M$2:$N$21,2,FALSE)*IF(U699="YES",1,0)))*VLOOKUP($H699,LISTS!$G$2:$H$10,2,FALSE)</f>
        <v>0</v>
      </c>
      <c r="AH699" s="15">
        <f>(IF($K699="No",0,VLOOKUP(AH$3,LISTS!$M$2:$N$21,2,FALSE)*IF(V699="YES",1,0)))*VLOOKUP($H699,LISTS!$G$2:$H$10,2,FALSE)</f>
        <v>0</v>
      </c>
      <c r="AI699" s="30">
        <f t="shared" si="121"/>
        <v>0</v>
      </c>
    </row>
    <row r="700" spans="1:35" ht="15.75" thickTop="1" x14ac:dyDescent="0.25">
      <c r="A700" s="3">
        <v>2022</v>
      </c>
      <c r="B700" s="11">
        <f t="shared" ref="B700" si="128">B671+1</f>
        <v>25</v>
      </c>
      <c r="C700" s="11" t="str">
        <f>VLOOKUP($B700,'FIXTURES INPUT'!$A$4:$H$41,2,FALSE)</f>
        <v>WK25</v>
      </c>
      <c r="D700" s="11" t="str">
        <f>VLOOKUP($B700,'FIXTURES INPUT'!$A$4:$H$41,3,FALSE)</f>
        <v>Sun</v>
      </c>
      <c r="E700" s="12">
        <f>VLOOKUP($B700,'FIXTURES INPUT'!$A$4:$H$41,4,FALSE)</f>
        <v>45193</v>
      </c>
      <c r="F700" s="3" t="str">
        <f>VLOOKUP($B700,'FIXTURES INPUT'!$A$4:$H$41,6,FALSE)</f>
        <v>Edwardstone</v>
      </c>
      <c r="G700" s="11" t="str">
        <f>VLOOKUP($B700,'FIXTURES INPUT'!$A$4:$H$41,7,FALSE)</f>
        <v>Home</v>
      </c>
      <c r="H700" s="11" t="str">
        <f>VLOOKUP($B700,'FIXTURES INPUT'!$A$4:$H$41,8,FALSE)</f>
        <v>Standard</v>
      </c>
      <c r="I700" s="11">
        <v>1</v>
      </c>
      <c r="J700" s="3" t="str">
        <f>VLOOKUP($I700,LISTS!$A$2:$B$39,2,FALSE)</f>
        <v>Logan</v>
      </c>
      <c r="K700" s="31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X700" s="11">
        <f>(IF($K700="No",0,VLOOKUP(X$3,LISTS!$M$2:$N$21,2,FALSE)*L700))*VLOOKUP($H700,LISTS!$G$2:$H$10,2,FALSE)</f>
        <v>0</v>
      </c>
      <c r="Y700" s="11">
        <f>(IF($K700="No",0,VLOOKUP(Y$3,LISTS!$M$2:$N$21,2,FALSE)*M700))*VLOOKUP($H700,LISTS!$G$2:$H$10,2,FALSE)</f>
        <v>0</v>
      </c>
      <c r="Z700" s="11">
        <f>(IF($K700="No",0,VLOOKUP(Z$3,LISTS!$M$2:$N$21,2,FALSE)*N700))*VLOOKUP($H700,LISTS!$G$2:$H$10,2,FALSE)</f>
        <v>0</v>
      </c>
      <c r="AA700" s="11">
        <f>(IF($K700="No",0,VLOOKUP(AA$3,LISTS!$M$2:$N$21,2,FALSE)*O700))*VLOOKUP($H700,LISTS!$G$2:$H$10,2,FALSE)</f>
        <v>0</v>
      </c>
      <c r="AB700" s="11">
        <f>(IF($K700="No",0,VLOOKUP(AB$3,LISTS!$M$2:$N$21,2,FALSE)*P700))*VLOOKUP($H700,LISTS!$G$2:$H$10,2,FALSE)</f>
        <v>0</v>
      </c>
      <c r="AC700" s="11">
        <f>(IF($K700="No",0,VLOOKUP(AC$3,LISTS!$M$2:$N$21,2,FALSE)*IF(Q700="YES",1,0)))*VLOOKUP($H700,LISTS!$G$2:$H$10,2,FALSE)</f>
        <v>0</v>
      </c>
      <c r="AD700" s="11">
        <f>(IF($K700="No",0,VLOOKUP(AD$3,LISTS!$M$2:$N$21,2,FALSE)*IF(R700="YES",1,0)))*VLOOKUP($H700,LISTS!$G$2:$H$10,2,FALSE)</f>
        <v>0</v>
      </c>
      <c r="AE700" s="11">
        <f>(IF($K700="No",0,VLOOKUP(AE$3,LISTS!$M$2:$N$21,2,FALSE)*IF(S700="YES",1,0)))*VLOOKUP($H700,LISTS!$G$2:$H$10,2,FALSE)</f>
        <v>0</v>
      </c>
      <c r="AF700" s="11">
        <f>(IF($K700="No",0,VLOOKUP(AF$3,LISTS!$M$2:$N$21,2,FALSE)*IF(T700="YES",1,0)))*VLOOKUP($H700,LISTS!$G$2:$H$10,2,FALSE)</f>
        <v>0</v>
      </c>
      <c r="AG700" s="11">
        <f>(IF($K700="No",0,VLOOKUP(AG$3,LISTS!$M$2:$N$21,2,FALSE)*IF(U700="YES",1,0)))*VLOOKUP($H700,LISTS!$G$2:$H$10,2,FALSE)</f>
        <v>0</v>
      </c>
      <c r="AH700" s="11">
        <f>(IF($K700="No",0,VLOOKUP(AH$3,LISTS!$M$2:$N$21,2,FALSE)*IF(V700="YES",1,0)))*VLOOKUP($H700,LISTS!$G$2:$H$10,2,FALSE)</f>
        <v>0</v>
      </c>
      <c r="AI700" s="28">
        <f t="shared" si="121"/>
        <v>0</v>
      </c>
    </row>
    <row r="701" spans="1:35" x14ac:dyDescent="0.25">
      <c r="A701" s="3">
        <f t="shared" si="125"/>
        <v>2023</v>
      </c>
      <c r="B701" s="11">
        <f t="shared" ref="B701:B728" si="129">B700</f>
        <v>25</v>
      </c>
      <c r="C701" s="11" t="str">
        <f>VLOOKUP($B701,'FIXTURES INPUT'!$A$4:$H$41,2,FALSE)</f>
        <v>WK25</v>
      </c>
      <c r="D701" s="13" t="str">
        <f>VLOOKUP($B701,'FIXTURES INPUT'!$A$4:$H$41,3,FALSE)</f>
        <v>Sun</v>
      </c>
      <c r="E701" s="14">
        <f>VLOOKUP($B701,'FIXTURES INPUT'!$A$4:$H$41,4,FALSE)</f>
        <v>45193</v>
      </c>
      <c r="F701" s="4" t="str">
        <f>VLOOKUP($B701,'FIXTURES INPUT'!$A$4:$H$41,6,FALSE)</f>
        <v>Edwardstone</v>
      </c>
      <c r="G701" s="13" t="str">
        <f>VLOOKUP($B701,'FIXTURES INPUT'!$A$4:$H$41,7,FALSE)</f>
        <v>Home</v>
      </c>
      <c r="H701" s="13" t="str">
        <f>VLOOKUP($B701,'FIXTURES INPUT'!$A$4:$H$41,8,FALSE)</f>
        <v>Standard</v>
      </c>
      <c r="I701" s="13">
        <v>2</v>
      </c>
      <c r="J701" s="4" t="str">
        <f>VLOOKUP($I701,LISTS!$A$2:$B$39,2,FALSE)</f>
        <v>Tris</v>
      </c>
      <c r="K701" s="32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X701" s="13">
        <f>(IF($K701="No",0,VLOOKUP(X$3,LISTS!$M$2:$N$21,2,FALSE)*L701))*VLOOKUP($H701,LISTS!$G$2:$H$10,2,FALSE)</f>
        <v>0</v>
      </c>
      <c r="Y701" s="13">
        <f>(IF($K701="No",0,VLOOKUP(Y$3,LISTS!$M$2:$N$21,2,FALSE)*M701))*VLOOKUP($H701,LISTS!$G$2:$H$10,2,FALSE)</f>
        <v>0</v>
      </c>
      <c r="Z701" s="13">
        <f>(IF($K701="No",0,VLOOKUP(Z$3,LISTS!$M$2:$N$21,2,FALSE)*N701))*VLOOKUP($H701,LISTS!$G$2:$H$10,2,FALSE)</f>
        <v>0</v>
      </c>
      <c r="AA701" s="13">
        <f>(IF($K701="No",0,VLOOKUP(AA$3,LISTS!$M$2:$N$21,2,FALSE)*O701))*VLOOKUP($H701,LISTS!$G$2:$H$10,2,FALSE)</f>
        <v>0</v>
      </c>
      <c r="AB701" s="13">
        <f>(IF($K701="No",0,VLOOKUP(AB$3,LISTS!$M$2:$N$21,2,FALSE)*P701))*VLOOKUP($H701,LISTS!$G$2:$H$10,2,FALSE)</f>
        <v>0</v>
      </c>
      <c r="AC701" s="13">
        <f>(IF($K701="No",0,VLOOKUP(AC$3,LISTS!$M$2:$N$21,2,FALSE)*IF(Q701="YES",1,0)))*VLOOKUP($H701,LISTS!$G$2:$H$10,2,FALSE)</f>
        <v>0</v>
      </c>
      <c r="AD701" s="13">
        <f>(IF($K701="No",0,VLOOKUP(AD$3,LISTS!$M$2:$N$21,2,FALSE)*IF(R701="YES",1,0)))*VLOOKUP($H701,LISTS!$G$2:$H$10,2,FALSE)</f>
        <v>0</v>
      </c>
      <c r="AE701" s="13">
        <f>(IF($K701="No",0,VLOOKUP(AE$3,LISTS!$M$2:$N$21,2,FALSE)*IF(S701="YES",1,0)))*VLOOKUP($H701,LISTS!$G$2:$H$10,2,FALSE)</f>
        <v>0</v>
      </c>
      <c r="AF701" s="13">
        <f>(IF($K701="No",0,VLOOKUP(AF$3,LISTS!$M$2:$N$21,2,FALSE)*IF(T701="YES",1,0)))*VLOOKUP($H701,LISTS!$G$2:$H$10,2,FALSE)</f>
        <v>0</v>
      </c>
      <c r="AG701" s="13">
        <f>(IF($K701="No",0,VLOOKUP(AG$3,LISTS!$M$2:$N$21,2,FALSE)*IF(U701="YES",1,0)))*VLOOKUP($H701,LISTS!$G$2:$H$10,2,FALSE)</f>
        <v>0</v>
      </c>
      <c r="AH701" s="13">
        <f>(IF($K701="No",0,VLOOKUP(AH$3,LISTS!$M$2:$N$21,2,FALSE)*IF(V701="YES",1,0)))*VLOOKUP($H701,LISTS!$G$2:$H$10,2,FALSE)</f>
        <v>0</v>
      </c>
      <c r="AI701" s="29">
        <f t="shared" si="121"/>
        <v>0</v>
      </c>
    </row>
    <row r="702" spans="1:35" x14ac:dyDescent="0.25">
      <c r="A702" s="3">
        <f t="shared" si="125"/>
        <v>2023</v>
      </c>
      <c r="B702" s="11">
        <f t="shared" si="129"/>
        <v>25</v>
      </c>
      <c r="C702" s="11" t="str">
        <f>VLOOKUP($B702,'FIXTURES INPUT'!$A$4:$H$41,2,FALSE)</f>
        <v>WK25</v>
      </c>
      <c r="D702" s="13" t="str">
        <f>VLOOKUP($B702,'FIXTURES INPUT'!$A$4:$H$41,3,FALSE)</f>
        <v>Sun</v>
      </c>
      <c r="E702" s="14">
        <f>VLOOKUP($B702,'FIXTURES INPUT'!$A$4:$H$41,4,FALSE)</f>
        <v>45193</v>
      </c>
      <c r="F702" s="4" t="str">
        <f>VLOOKUP($B702,'FIXTURES INPUT'!$A$4:$H$41,6,FALSE)</f>
        <v>Edwardstone</v>
      </c>
      <c r="G702" s="13" t="str">
        <f>VLOOKUP($B702,'FIXTURES INPUT'!$A$4:$H$41,7,FALSE)</f>
        <v>Home</v>
      </c>
      <c r="H702" s="13" t="str">
        <f>VLOOKUP($B702,'FIXTURES INPUT'!$A$4:$H$41,8,FALSE)</f>
        <v>Standard</v>
      </c>
      <c r="I702" s="13">
        <v>3</v>
      </c>
      <c r="J702" s="4" t="str">
        <f>VLOOKUP($I702,LISTS!$A$2:$B$39,2,FALSE)</f>
        <v>Jepson</v>
      </c>
      <c r="K702" s="32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X702" s="13">
        <f>(IF($K702="No",0,VLOOKUP(X$3,LISTS!$M$2:$N$21,2,FALSE)*L702))*VLOOKUP($H702,LISTS!$G$2:$H$10,2,FALSE)</f>
        <v>0</v>
      </c>
      <c r="Y702" s="13">
        <f>(IF($K702="No",0,VLOOKUP(Y$3,LISTS!$M$2:$N$21,2,FALSE)*M702))*VLOOKUP($H702,LISTS!$G$2:$H$10,2,FALSE)</f>
        <v>0</v>
      </c>
      <c r="Z702" s="13">
        <f>(IF($K702="No",0,VLOOKUP(Z$3,LISTS!$M$2:$N$21,2,FALSE)*N702))*VLOOKUP($H702,LISTS!$G$2:$H$10,2,FALSE)</f>
        <v>0</v>
      </c>
      <c r="AA702" s="13">
        <f>(IF($K702="No",0,VLOOKUP(AA$3,LISTS!$M$2:$N$21,2,FALSE)*O702))*VLOOKUP($H702,LISTS!$G$2:$H$10,2,FALSE)</f>
        <v>0</v>
      </c>
      <c r="AB702" s="13">
        <f>(IF($K702="No",0,VLOOKUP(AB$3,LISTS!$M$2:$N$21,2,FALSE)*P702))*VLOOKUP($H702,LISTS!$G$2:$H$10,2,FALSE)</f>
        <v>0</v>
      </c>
      <c r="AC702" s="13">
        <f>(IF($K702="No",0,VLOOKUP(AC$3,LISTS!$M$2:$N$21,2,FALSE)*IF(Q702="YES",1,0)))*VLOOKUP($H702,LISTS!$G$2:$H$10,2,FALSE)</f>
        <v>0</v>
      </c>
      <c r="AD702" s="13">
        <f>(IF($K702="No",0,VLOOKUP(AD$3,LISTS!$M$2:$N$21,2,FALSE)*IF(R702="YES",1,0)))*VLOOKUP($H702,LISTS!$G$2:$H$10,2,FALSE)</f>
        <v>0</v>
      </c>
      <c r="AE702" s="13">
        <f>(IF($K702="No",0,VLOOKUP(AE$3,LISTS!$M$2:$N$21,2,FALSE)*IF(S702="YES",1,0)))*VLOOKUP($H702,LISTS!$G$2:$H$10,2,FALSE)</f>
        <v>0</v>
      </c>
      <c r="AF702" s="13">
        <f>(IF($K702="No",0,VLOOKUP(AF$3,LISTS!$M$2:$N$21,2,FALSE)*IF(T702="YES",1,0)))*VLOOKUP($H702,LISTS!$G$2:$H$10,2,FALSE)</f>
        <v>0</v>
      </c>
      <c r="AG702" s="13">
        <f>(IF($K702="No",0,VLOOKUP(AG$3,LISTS!$M$2:$N$21,2,FALSE)*IF(U702="YES",1,0)))*VLOOKUP($H702,LISTS!$G$2:$H$10,2,FALSE)</f>
        <v>0</v>
      </c>
      <c r="AH702" s="13">
        <f>(IF($K702="No",0,VLOOKUP(AH$3,LISTS!$M$2:$N$21,2,FALSE)*IF(V702="YES",1,0)))*VLOOKUP($H702,LISTS!$G$2:$H$10,2,FALSE)</f>
        <v>0</v>
      </c>
      <c r="AI702" s="29">
        <f t="shared" si="121"/>
        <v>0</v>
      </c>
    </row>
    <row r="703" spans="1:35" x14ac:dyDescent="0.25">
      <c r="A703" s="3">
        <f t="shared" si="125"/>
        <v>2023</v>
      </c>
      <c r="B703" s="11">
        <f t="shared" si="129"/>
        <v>25</v>
      </c>
      <c r="C703" s="11" t="str">
        <f>VLOOKUP($B703,'FIXTURES INPUT'!$A$4:$H$41,2,FALSE)</f>
        <v>WK25</v>
      </c>
      <c r="D703" s="13" t="str">
        <f>VLOOKUP($B703,'FIXTURES INPUT'!$A$4:$H$41,3,FALSE)</f>
        <v>Sun</v>
      </c>
      <c r="E703" s="14">
        <f>VLOOKUP($B703,'FIXTURES INPUT'!$A$4:$H$41,4,FALSE)</f>
        <v>45193</v>
      </c>
      <c r="F703" s="4" t="str">
        <f>VLOOKUP($B703,'FIXTURES INPUT'!$A$4:$H$41,6,FALSE)</f>
        <v>Edwardstone</v>
      </c>
      <c r="G703" s="13" t="str">
        <f>VLOOKUP($B703,'FIXTURES INPUT'!$A$4:$H$41,7,FALSE)</f>
        <v>Home</v>
      </c>
      <c r="H703" s="13" t="str">
        <f>VLOOKUP($B703,'FIXTURES INPUT'!$A$4:$H$41,8,FALSE)</f>
        <v>Standard</v>
      </c>
      <c r="I703" s="13">
        <v>4</v>
      </c>
      <c r="J703" s="4" t="str">
        <f>VLOOKUP($I703,LISTS!$A$2:$B$39,2,FALSE)</f>
        <v>Wellsy</v>
      </c>
      <c r="K703" s="32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X703" s="13">
        <f>(IF($K703="No",0,VLOOKUP(X$3,LISTS!$M$2:$N$21,2,FALSE)*L703))*VLOOKUP($H703,LISTS!$G$2:$H$10,2,FALSE)</f>
        <v>0</v>
      </c>
      <c r="Y703" s="13">
        <f>(IF($K703="No",0,VLOOKUP(Y$3,LISTS!$M$2:$N$21,2,FALSE)*M703))*VLOOKUP($H703,LISTS!$G$2:$H$10,2,FALSE)</f>
        <v>0</v>
      </c>
      <c r="Z703" s="13">
        <f>(IF($K703="No",0,VLOOKUP(Z$3,LISTS!$M$2:$N$21,2,FALSE)*N703))*VLOOKUP($H703,LISTS!$G$2:$H$10,2,FALSE)</f>
        <v>0</v>
      </c>
      <c r="AA703" s="13">
        <f>(IF($K703="No",0,VLOOKUP(AA$3,LISTS!$M$2:$N$21,2,FALSE)*O703))*VLOOKUP($H703,LISTS!$G$2:$H$10,2,FALSE)</f>
        <v>0</v>
      </c>
      <c r="AB703" s="13">
        <f>(IF($K703="No",0,VLOOKUP(AB$3,LISTS!$M$2:$N$21,2,FALSE)*P703))*VLOOKUP($H703,LISTS!$G$2:$H$10,2,FALSE)</f>
        <v>0</v>
      </c>
      <c r="AC703" s="13">
        <f>(IF($K703="No",0,VLOOKUP(AC$3,LISTS!$M$2:$N$21,2,FALSE)*IF(Q703="YES",1,0)))*VLOOKUP($H703,LISTS!$G$2:$H$10,2,FALSE)</f>
        <v>0</v>
      </c>
      <c r="AD703" s="13">
        <f>(IF($K703="No",0,VLOOKUP(AD$3,LISTS!$M$2:$N$21,2,FALSE)*IF(R703="YES",1,0)))*VLOOKUP($H703,LISTS!$G$2:$H$10,2,FALSE)</f>
        <v>0</v>
      </c>
      <c r="AE703" s="13">
        <f>(IF($K703="No",0,VLOOKUP(AE$3,LISTS!$M$2:$N$21,2,FALSE)*IF(S703="YES",1,0)))*VLOOKUP($H703,LISTS!$G$2:$H$10,2,FALSE)</f>
        <v>0</v>
      </c>
      <c r="AF703" s="13">
        <f>(IF($K703="No",0,VLOOKUP(AF$3,LISTS!$M$2:$N$21,2,FALSE)*IF(T703="YES",1,0)))*VLOOKUP($H703,LISTS!$G$2:$H$10,2,FALSE)</f>
        <v>0</v>
      </c>
      <c r="AG703" s="13">
        <f>(IF($K703="No",0,VLOOKUP(AG$3,LISTS!$M$2:$N$21,2,FALSE)*IF(U703="YES",1,0)))*VLOOKUP($H703,LISTS!$G$2:$H$10,2,FALSE)</f>
        <v>0</v>
      </c>
      <c r="AH703" s="13">
        <f>(IF($K703="No",0,VLOOKUP(AH$3,LISTS!$M$2:$N$21,2,FALSE)*IF(V703="YES",1,0)))*VLOOKUP($H703,LISTS!$G$2:$H$10,2,FALSE)</f>
        <v>0</v>
      </c>
      <c r="AI703" s="29">
        <f t="shared" si="121"/>
        <v>0</v>
      </c>
    </row>
    <row r="704" spans="1:35" x14ac:dyDescent="0.25">
      <c r="A704" s="3">
        <f t="shared" si="125"/>
        <v>2023</v>
      </c>
      <c r="B704" s="11">
        <f t="shared" si="129"/>
        <v>25</v>
      </c>
      <c r="C704" s="11" t="str">
        <f>VLOOKUP($B704,'FIXTURES INPUT'!$A$4:$H$41,2,FALSE)</f>
        <v>WK25</v>
      </c>
      <c r="D704" s="13" t="str">
        <f>VLOOKUP($B704,'FIXTURES INPUT'!$A$4:$H$41,3,FALSE)</f>
        <v>Sun</v>
      </c>
      <c r="E704" s="14">
        <f>VLOOKUP($B704,'FIXTURES INPUT'!$A$4:$H$41,4,FALSE)</f>
        <v>45193</v>
      </c>
      <c r="F704" s="4" t="str">
        <f>VLOOKUP($B704,'FIXTURES INPUT'!$A$4:$H$41,6,FALSE)</f>
        <v>Edwardstone</v>
      </c>
      <c r="G704" s="13" t="str">
        <f>VLOOKUP($B704,'FIXTURES INPUT'!$A$4:$H$41,7,FALSE)</f>
        <v>Home</v>
      </c>
      <c r="H704" s="13" t="str">
        <f>VLOOKUP($B704,'FIXTURES INPUT'!$A$4:$H$41,8,FALSE)</f>
        <v>Standard</v>
      </c>
      <c r="I704" s="13">
        <v>5</v>
      </c>
      <c r="J704" s="4" t="str">
        <f>VLOOKUP($I704,LISTS!$A$2:$B$39,2,FALSE)</f>
        <v>Cal</v>
      </c>
      <c r="K704" s="32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X704" s="13">
        <f>(IF($K704="No",0,VLOOKUP(X$3,LISTS!$M$2:$N$21,2,FALSE)*L704))*VLOOKUP($H704,LISTS!$G$2:$H$10,2,FALSE)</f>
        <v>0</v>
      </c>
      <c r="Y704" s="13">
        <f>(IF($K704="No",0,VLOOKUP(Y$3,LISTS!$M$2:$N$21,2,FALSE)*M704))*VLOOKUP($H704,LISTS!$G$2:$H$10,2,FALSE)</f>
        <v>0</v>
      </c>
      <c r="Z704" s="13">
        <f>(IF($K704="No",0,VLOOKUP(Z$3,LISTS!$M$2:$N$21,2,FALSE)*N704))*VLOOKUP($H704,LISTS!$G$2:$H$10,2,FALSE)</f>
        <v>0</v>
      </c>
      <c r="AA704" s="13">
        <f>(IF($K704="No",0,VLOOKUP(AA$3,LISTS!$M$2:$N$21,2,FALSE)*O704))*VLOOKUP($H704,LISTS!$G$2:$H$10,2,FALSE)</f>
        <v>0</v>
      </c>
      <c r="AB704" s="13">
        <f>(IF($K704="No",0,VLOOKUP(AB$3,LISTS!$M$2:$N$21,2,FALSE)*P704))*VLOOKUP($H704,LISTS!$G$2:$H$10,2,FALSE)</f>
        <v>0</v>
      </c>
      <c r="AC704" s="13">
        <f>(IF($K704="No",0,VLOOKUP(AC$3,LISTS!$M$2:$N$21,2,FALSE)*IF(Q704="YES",1,0)))*VLOOKUP($H704,LISTS!$G$2:$H$10,2,FALSE)</f>
        <v>0</v>
      </c>
      <c r="AD704" s="13">
        <f>(IF($K704="No",0,VLOOKUP(AD$3,LISTS!$M$2:$N$21,2,FALSE)*IF(R704="YES",1,0)))*VLOOKUP($H704,LISTS!$G$2:$H$10,2,FALSE)</f>
        <v>0</v>
      </c>
      <c r="AE704" s="13">
        <f>(IF($K704="No",0,VLOOKUP(AE$3,LISTS!$M$2:$N$21,2,FALSE)*IF(S704="YES",1,0)))*VLOOKUP($H704,LISTS!$G$2:$H$10,2,FALSE)</f>
        <v>0</v>
      </c>
      <c r="AF704" s="13">
        <f>(IF($K704="No",0,VLOOKUP(AF$3,LISTS!$M$2:$N$21,2,FALSE)*IF(T704="YES",1,0)))*VLOOKUP($H704,LISTS!$G$2:$H$10,2,FALSE)</f>
        <v>0</v>
      </c>
      <c r="AG704" s="13">
        <f>(IF($K704="No",0,VLOOKUP(AG$3,LISTS!$M$2:$N$21,2,FALSE)*IF(U704="YES",1,0)))*VLOOKUP($H704,LISTS!$G$2:$H$10,2,FALSE)</f>
        <v>0</v>
      </c>
      <c r="AH704" s="13">
        <f>(IF($K704="No",0,VLOOKUP(AH$3,LISTS!$M$2:$N$21,2,FALSE)*IF(V704="YES",1,0)))*VLOOKUP($H704,LISTS!$G$2:$H$10,2,FALSE)</f>
        <v>0</v>
      </c>
      <c r="AI704" s="29">
        <f t="shared" si="121"/>
        <v>0</v>
      </c>
    </row>
    <row r="705" spans="1:35" x14ac:dyDescent="0.25">
      <c r="A705" s="3">
        <f t="shared" si="125"/>
        <v>2023</v>
      </c>
      <c r="B705" s="11">
        <f t="shared" si="129"/>
        <v>25</v>
      </c>
      <c r="C705" s="11" t="str">
        <f>VLOOKUP($B705,'FIXTURES INPUT'!$A$4:$H$41,2,FALSE)</f>
        <v>WK25</v>
      </c>
      <c r="D705" s="13" t="str">
        <f>VLOOKUP($B705,'FIXTURES INPUT'!$A$4:$H$41,3,FALSE)</f>
        <v>Sun</v>
      </c>
      <c r="E705" s="14">
        <f>VLOOKUP($B705,'FIXTURES INPUT'!$A$4:$H$41,4,FALSE)</f>
        <v>45193</v>
      </c>
      <c r="F705" s="4" t="str">
        <f>VLOOKUP($B705,'FIXTURES INPUT'!$A$4:$H$41,6,FALSE)</f>
        <v>Edwardstone</v>
      </c>
      <c r="G705" s="13" t="str">
        <f>VLOOKUP($B705,'FIXTURES INPUT'!$A$4:$H$41,7,FALSE)</f>
        <v>Home</v>
      </c>
      <c r="H705" s="13" t="str">
        <f>VLOOKUP($B705,'FIXTURES INPUT'!$A$4:$H$41,8,FALSE)</f>
        <v>Standard</v>
      </c>
      <c r="I705" s="13">
        <v>6</v>
      </c>
      <c r="J705" s="4" t="str">
        <f>VLOOKUP($I705,LISTS!$A$2:$B$39,2,FALSE)</f>
        <v>Weavers</v>
      </c>
      <c r="K705" s="32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X705" s="13">
        <f>(IF($K705="No",0,VLOOKUP(X$3,LISTS!$M$2:$N$21,2,FALSE)*L705))*VLOOKUP($H705,LISTS!$G$2:$H$10,2,FALSE)</f>
        <v>0</v>
      </c>
      <c r="Y705" s="13">
        <f>(IF($K705="No",0,VLOOKUP(Y$3,LISTS!$M$2:$N$21,2,FALSE)*M705))*VLOOKUP($H705,LISTS!$G$2:$H$10,2,FALSE)</f>
        <v>0</v>
      </c>
      <c r="Z705" s="13">
        <f>(IF($K705="No",0,VLOOKUP(Z$3,LISTS!$M$2:$N$21,2,FALSE)*N705))*VLOOKUP($H705,LISTS!$G$2:$H$10,2,FALSE)</f>
        <v>0</v>
      </c>
      <c r="AA705" s="13">
        <f>(IF($K705="No",0,VLOOKUP(AA$3,LISTS!$M$2:$N$21,2,FALSE)*O705))*VLOOKUP($H705,LISTS!$G$2:$H$10,2,FALSE)</f>
        <v>0</v>
      </c>
      <c r="AB705" s="13">
        <f>(IF($K705="No",0,VLOOKUP(AB$3,LISTS!$M$2:$N$21,2,FALSE)*P705))*VLOOKUP($H705,LISTS!$G$2:$H$10,2,FALSE)</f>
        <v>0</v>
      </c>
      <c r="AC705" s="13">
        <f>(IF($K705="No",0,VLOOKUP(AC$3,LISTS!$M$2:$N$21,2,FALSE)*IF(Q705="YES",1,0)))*VLOOKUP($H705,LISTS!$G$2:$H$10,2,FALSE)</f>
        <v>0</v>
      </c>
      <c r="AD705" s="13">
        <f>(IF($K705="No",0,VLOOKUP(AD$3,LISTS!$M$2:$N$21,2,FALSE)*IF(R705="YES",1,0)))*VLOOKUP($H705,LISTS!$G$2:$H$10,2,FALSE)</f>
        <v>0</v>
      </c>
      <c r="AE705" s="13">
        <f>(IF($K705="No",0,VLOOKUP(AE$3,LISTS!$M$2:$N$21,2,FALSE)*IF(S705="YES",1,0)))*VLOOKUP($H705,LISTS!$G$2:$H$10,2,FALSE)</f>
        <v>0</v>
      </c>
      <c r="AF705" s="13">
        <f>(IF($K705="No",0,VLOOKUP(AF$3,LISTS!$M$2:$N$21,2,FALSE)*IF(T705="YES",1,0)))*VLOOKUP($H705,LISTS!$G$2:$H$10,2,FALSE)</f>
        <v>0</v>
      </c>
      <c r="AG705" s="13">
        <f>(IF($K705="No",0,VLOOKUP(AG$3,LISTS!$M$2:$N$21,2,FALSE)*IF(U705="YES",1,0)))*VLOOKUP($H705,LISTS!$G$2:$H$10,2,FALSE)</f>
        <v>0</v>
      </c>
      <c r="AH705" s="13">
        <f>(IF($K705="No",0,VLOOKUP(AH$3,LISTS!$M$2:$N$21,2,FALSE)*IF(V705="YES",1,0)))*VLOOKUP($H705,LISTS!$G$2:$H$10,2,FALSE)</f>
        <v>0</v>
      </c>
      <c r="AI705" s="29">
        <f t="shared" si="121"/>
        <v>0</v>
      </c>
    </row>
    <row r="706" spans="1:35" x14ac:dyDescent="0.25">
      <c r="A706" s="3">
        <f t="shared" si="125"/>
        <v>2023</v>
      </c>
      <c r="B706" s="11">
        <f t="shared" si="129"/>
        <v>25</v>
      </c>
      <c r="C706" s="11" t="str">
        <f>VLOOKUP($B706,'FIXTURES INPUT'!$A$4:$H$41,2,FALSE)</f>
        <v>WK25</v>
      </c>
      <c r="D706" s="13" t="str">
        <f>VLOOKUP($B706,'FIXTURES INPUT'!$A$4:$H$41,3,FALSE)</f>
        <v>Sun</v>
      </c>
      <c r="E706" s="14">
        <f>VLOOKUP($B706,'FIXTURES INPUT'!$A$4:$H$41,4,FALSE)</f>
        <v>45193</v>
      </c>
      <c r="F706" s="4" t="str">
        <f>VLOOKUP($B706,'FIXTURES INPUT'!$A$4:$H$41,6,FALSE)</f>
        <v>Edwardstone</v>
      </c>
      <c r="G706" s="13" t="str">
        <f>VLOOKUP($B706,'FIXTURES INPUT'!$A$4:$H$41,7,FALSE)</f>
        <v>Home</v>
      </c>
      <c r="H706" s="13" t="str">
        <f>VLOOKUP($B706,'FIXTURES INPUT'!$A$4:$H$41,8,FALSE)</f>
        <v>Standard</v>
      </c>
      <c r="I706" s="13">
        <v>7</v>
      </c>
      <c r="J706" s="4" t="str">
        <f>VLOOKUP($I706,LISTS!$A$2:$B$39,2,FALSE)</f>
        <v>Superted</v>
      </c>
      <c r="K706" s="32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X706" s="13">
        <f>(IF($K706="No",0,VLOOKUP(X$3,LISTS!$M$2:$N$21,2,FALSE)*L706))*VLOOKUP($H706,LISTS!$G$2:$H$10,2,FALSE)</f>
        <v>0</v>
      </c>
      <c r="Y706" s="13">
        <f>(IF($K706="No",0,VLOOKUP(Y$3,LISTS!$M$2:$N$21,2,FALSE)*M706))*VLOOKUP($H706,LISTS!$G$2:$H$10,2,FALSE)</f>
        <v>0</v>
      </c>
      <c r="Z706" s="13">
        <f>(IF($K706="No",0,VLOOKUP(Z$3,LISTS!$M$2:$N$21,2,FALSE)*N706))*VLOOKUP($H706,LISTS!$G$2:$H$10,2,FALSE)</f>
        <v>0</v>
      </c>
      <c r="AA706" s="13">
        <f>(IF($K706="No",0,VLOOKUP(AA$3,LISTS!$M$2:$N$21,2,FALSE)*O706))*VLOOKUP($H706,LISTS!$G$2:$H$10,2,FALSE)</f>
        <v>0</v>
      </c>
      <c r="AB706" s="13">
        <f>(IF($K706="No",0,VLOOKUP(AB$3,LISTS!$M$2:$N$21,2,FALSE)*P706))*VLOOKUP($H706,LISTS!$G$2:$H$10,2,FALSE)</f>
        <v>0</v>
      </c>
      <c r="AC706" s="13">
        <f>(IF($K706="No",0,VLOOKUP(AC$3,LISTS!$M$2:$N$21,2,FALSE)*IF(Q706="YES",1,0)))*VLOOKUP($H706,LISTS!$G$2:$H$10,2,FALSE)</f>
        <v>0</v>
      </c>
      <c r="AD706" s="13">
        <f>(IF($K706="No",0,VLOOKUP(AD$3,LISTS!$M$2:$N$21,2,FALSE)*IF(R706="YES",1,0)))*VLOOKUP($H706,LISTS!$G$2:$H$10,2,FALSE)</f>
        <v>0</v>
      </c>
      <c r="AE706" s="13">
        <f>(IF($K706="No",0,VLOOKUP(AE$3,LISTS!$M$2:$N$21,2,FALSE)*IF(S706="YES",1,0)))*VLOOKUP($H706,LISTS!$G$2:$H$10,2,FALSE)</f>
        <v>0</v>
      </c>
      <c r="AF706" s="13">
        <f>(IF($K706="No",0,VLOOKUP(AF$3,LISTS!$M$2:$N$21,2,FALSE)*IF(T706="YES",1,0)))*VLOOKUP($H706,LISTS!$G$2:$H$10,2,FALSE)</f>
        <v>0</v>
      </c>
      <c r="AG706" s="13">
        <f>(IF($K706="No",0,VLOOKUP(AG$3,LISTS!$M$2:$N$21,2,FALSE)*IF(U706="YES",1,0)))*VLOOKUP($H706,LISTS!$G$2:$H$10,2,FALSE)</f>
        <v>0</v>
      </c>
      <c r="AH706" s="13">
        <f>(IF($K706="No",0,VLOOKUP(AH$3,LISTS!$M$2:$N$21,2,FALSE)*IF(V706="YES",1,0)))*VLOOKUP($H706,LISTS!$G$2:$H$10,2,FALSE)</f>
        <v>0</v>
      </c>
      <c r="AI706" s="29">
        <f t="shared" si="121"/>
        <v>0</v>
      </c>
    </row>
    <row r="707" spans="1:35" x14ac:dyDescent="0.25">
      <c r="A707" s="3">
        <f t="shared" si="125"/>
        <v>2023</v>
      </c>
      <c r="B707" s="11">
        <f t="shared" si="129"/>
        <v>25</v>
      </c>
      <c r="C707" s="11" t="str">
        <f>VLOOKUP($B707,'FIXTURES INPUT'!$A$4:$H$41,2,FALSE)</f>
        <v>WK25</v>
      </c>
      <c r="D707" s="13" t="str">
        <f>VLOOKUP($B707,'FIXTURES INPUT'!$A$4:$H$41,3,FALSE)</f>
        <v>Sun</v>
      </c>
      <c r="E707" s="14">
        <f>VLOOKUP($B707,'FIXTURES INPUT'!$A$4:$H$41,4,FALSE)</f>
        <v>45193</v>
      </c>
      <c r="F707" s="4" t="str">
        <f>VLOOKUP($B707,'FIXTURES INPUT'!$A$4:$H$41,6,FALSE)</f>
        <v>Edwardstone</v>
      </c>
      <c r="G707" s="13" t="str">
        <f>VLOOKUP($B707,'FIXTURES INPUT'!$A$4:$H$41,7,FALSE)</f>
        <v>Home</v>
      </c>
      <c r="H707" s="13" t="str">
        <f>VLOOKUP($B707,'FIXTURES INPUT'!$A$4:$H$41,8,FALSE)</f>
        <v>Standard</v>
      </c>
      <c r="I707" s="13">
        <f t="shared" ref="I707:I728" si="130">I706+1</f>
        <v>8</v>
      </c>
      <c r="J707" s="4" t="str">
        <f>VLOOKUP($I707,LISTS!$A$2:$B$39,2,FALSE)</f>
        <v>Little</v>
      </c>
      <c r="K707" s="32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X707" s="13">
        <f>(IF($K707="No",0,VLOOKUP(X$3,LISTS!$M$2:$N$21,2,FALSE)*L707))*VLOOKUP($H707,LISTS!$G$2:$H$10,2,FALSE)</f>
        <v>0</v>
      </c>
      <c r="Y707" s="13">
        <f>(IF($K707="No",0,VLOOKUP(Y$3,LISTS!$M$2:$N$21,2,FALSE)*M707))*VLOOKUP($H707,LISTS!$G$2:$H$10,2,FALSE)</f>
        <v>0</v>
      </c>
      <c r="Z707" s="13">
        <f>(IF($K707="No",0,VLOOKUP(Z$3,LISTS!$M$2:$N$21,2,FALSE)*N707))*VLOOKUP($H707,LISTS!$G$2:$H$10,2,FALSE)</f>
        <v>0</v>
      </c>
      <c r="AA707" s="13">
        <f>(IF($K707="No",0,VLOOKUP(AA$3,LISTS!$M$2:$N$21,2,FALSE)*O707))*VLOOKUP($H707,LISTS!$G$2:$H$10,2,FALSE)</f>
        <v>0</v>
      </c>
      <c r="AB707" s="13">
        <f>(IF($K707="No",0,VLOOKUP(AB$3,LISTS!$M$2:$N$21,2,FALSE)*P707))*VLOOKUP($H707,LISTS!$G$2:$H$10,2,FALSE)</f>
        <v>0</v>
      </c>
      <c r="AC707" s="13">
        <f>(IF($K707="No",0,VLOOKUP(AC$3,LISTS!$M$2:$N$21,2,FALSE)*IF(Q707="YES",1,0)))*VLOOKUP($H707,LISTS!$G$2:$H$10,2,FALSE)</f>
        <v>0</v>
      </c>
      <c r="AD707" s="13">
        <f>(IF($K707="No",0,VLOOKUP(AD$3,LISTS!$M$2:$N$21,2,FALSE)*IF(R707="YES",1,0)))*VLOOKUP($H707,LISTS!$G$2:$H$10,2,FALSE)</f>
        <v>0</v>
      </c>
      <c r="AE707" s="13">
        <f>(IF($K707="No",0,VLOOKUP(AE$3,LISTS!$M$2:$N$21,2,FALSE)*IF(S707="YES",1,0)))*VLOOKUP($H707,LISTS!$G$2:$H$10,2,FALSE)</f>
        <v>0</v>
      </c>
      <c r="AF707" s="13">
        <f>(IF($K707="No",0,VLOOKUP(AF$3,LISTS!$M$2:$N$21,2,FALSE)*IF(T707="YES",1,0)))*VLOOKUP($H707,LISTS!$G$2:$H$10,2,FALSE)</f>
        <v>0</v>
      </c>
      <c r="AG707" s="13">
        <f>(IF($K707="No",0,VLOOKUP(AG$3,LISTS!$M$2:$N$21,2,FALSE)*IF(U707="YES",1,0)))*VLOOKUP($H707,LISTS!$G$2:$H$10,2,FALSE)</f>
        <v>0</v>
      </c>
      <c r="AH707" s="13">
        <f>(IF($K707="No",0,VLOOKUP(AH$3,LISTS!$M$2:$N$21,2,FALSE)*IF(V707="YES",1,0)))*VLOOKUP($H707,LISTS!$G$2:$H$10,2,FALSE)</f>
        <v>0</v>
      </c>
      <c r="AI707" s="29">
        <f t="shared" si="121"/>
        <v>0</v>
      </c>
    </row>
    <row r="708" spans="1:35" x14ac:dyDescent="0.25">
      <c r="A708" s="3">
        <f t="shared" si="125"/>
        <v>2023</v>
      </c>
      <c r="B708" s="11">
        <f t="shared" si="129"/>
        <v>25</v>
      </c>
      <c r="C708" s="11" t="str">
        <f>VLOOKUP($B708,'FIXTURES INPUT'!$A$4:$H$41,2,FALSE)</f>
        <v>WK25</v>
      </c>
      <c r="D708" s="13" t="str">
        <f>VLOOKUP($B708,'FIXTURES INPUT'!$A$4:$H$41,3,FALSE)</f>
        <v>Sun</v>
      </c>
      <c r="E708" s="14">
        <f>VLOOKUP($B708,'FIXTURES INPUT'!$A$4:$H$41,4,FALSE)</f>
        <v>45193</v>
      </c>
      <c r="F708" s="4" t="str">
        <f>VLOOKUP($B708,'FIXTURES INPUT'!$A$4:$H$41,6,FALSE)</f>
        <v>Edwardstone</v>
      </c>
      <c r="G708" s="13" t="str">
        <f>VLOOKUP($B708,'FIXTURES INPUT'!$A$4:$H$41,7,FALSE)</f>
        <v>Home</v>
      </c>
      <c r="H708" s="13" t="str">
        <f>VLOOKUP($B708,'FIXTURES INPUT'!$A$4:$H$41,8,FALSE)</f>
        <v>Standard</v>
      </c>
      <c r="I708" s="13">
        <f t="shared" si="130"/>
        <v>9</v>
      </c>
      <c r="J708" s="4" t="str">
        <f>VLOOKUP($I708,LISTS!$A$2:$B$39,2,FALSE)</f>
        <v>Dan Common</v>
      </c>
      <c r="K708" s="32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X708" s="13">
        <f>(IF($K708="No",0,VLOOKUP(X$3,LISTS!$M$2:$N$21,2,FALSE)*L708))*VLOOKUP($H708,LISTS!$G$2:$H$10,2,FALSE)</f>
        <v>0</v>
      </c>
      <c r="Y708" s="13">
        <f>(IF($K708="No",0,VLOOKUP(Y$3,LISTS!$M$2:$N$21,2,FALSE)*M708))*VLOOKUP($H708,LISTS!$G$2:$H$10,2,FALSE)</f>
        <v>0</v>
      </c>
      <c r="Z708" s="13">
        <f>(IF($K708="No",0,VLOOKUP(Z$3,LISTS!$M$2:$N$21,2,FALSE)*N708))*VLOOKUP($H708,LISTS!$G$2:$H$10,2,FALSE)</f>
        <v>0</v>
      </c>
      <c r="AA708" s="13">
        <f>(IF($K708="No",0,VLOOKUP(AA$3,LISTS!$M$2:$N$21,2,FALSE)*O708))*VLOOKUP($H708,LISTS!$G$2:$H$10,2,FALSE)</f>
        <v>0</v>
      </c>
      <c r="AB708" s="13">
        <f>(IF($K708="No",0,VLOOKUP(AB$3,LISTS!$M$2:$N$21,2,FALSE)*P708))*VLOOKUP($H708,LISTS!$G$2:$H$10,2,FALSE)</f>
        <v>0</v>
      </c>
      <c r="AC708" s="13">
        <f>(IF($K708="No",0,VLOOKUP(AC$3,LISTS!$M$2:$N$21,2,FALSE)*IF(Q708="YES",1,0)))*VLOOKUP($H708,LISTS!$G$2:$H$10,2,FALSE)</f>
        <v>0</v>
      </c>
      <c r="AD708" s="13">
        <f>(IF($K708="No",0,VLOOKUP(AD$3,LISTS!$M$2:$N$21,2,FALSE)*IF(R708="YES",1,0)))*VLOOKUP($H708,LISTS!$G$2:$H$10,2,FALSE)</f>
        <v>0</v>
      </c>
      <c r="AE708" s="13">
        <f>(IF($K708="No",0,VLOOKUP(AE$3,LISTS!$M$2:$N$21,2,FALSE)*IF(S708="YES",1,0)))*VLOOKUP($H708,LISTS!$G$2:$H$10,2,FALSE)</f>
        <v>0</v>
      </c>
      <c r="AF708" s="13">
        <f>(IF($K708="No",0,VLOOKUP(AF$3,LISTS!$M$2:$N$21,2,FALSE)*IF(T708="YES",1,0)))*VLOOKUP($H708,LISTS!$G$2:$H$10,2,FALSE)</f>
        <v>0</v>
      </c>
      <c r="AG708" s="13">
        <f>(IF($K708="No",0,VLOOKUP(AG$3,LISTS!$M$2:$N$21,2,FALSE)*IF(U708="YES",1,0)))*VLOOKUP($H708,LISTS!$G$2:$H$10,2,FALSE)</f>
        <v>0</v>
      </c>
      <c r="AH708" s="13">
        <f>(IF($K708="No",0,VLOOKUP(AH$3,LISTS!$M$2:$N$21,2,FALSE)*IF(V708="YES",1,0)))*VLOOKUP($H708,LISTS!$G$2:$H$10,2,FALSE)</f>
        <v>0</v>
      </c>
      <c r="AI708" s="29">
        <f t="shared" si="121"/>
        <v>0</v>
      </c>
    </row>
    <row r="709" spans="1:35" x14ac:dyDescent="0.25">
      <c r="A709" s="3">
        <f t="shared" si="125"/>
        <v>2023</v>
      </c>
      <c r="B709" s="11">
        <f t="shared" si="129"/>
        <v>25</v>
      </c>
      <c r="C709" s="11" t="str">
        <f>VLOOKUP($B709,'FIXTURES INPUT'!$A$4:$H$41,2,FALSE)</f>
        <v>WK25</v>
      </c>
      <c r="D709" s="13" t="str">
        <f>VLOOKUP($B709,'FIXTURES INPUT'!$A$4:$H$41,3,FALSE)</f>
        <v>Sun</v>
      </c>
      <c r="E709" s="14">
        <f>VLOOKUP($B709,'FIXTURES INPUT'!$A$4:$H$41,4,FALSE)</f>
        <v>45193</v>
      </c>
      <c r="F709" s="4" t="str">
        <f>VLOOKUP($B709,'FIXTURES INPUT'!$A$4:$H$41,6,FALSE)</f>
        <v>Edwardstone</v>
      </c>
      <c r="G709" s="13" t="str">
        <f>VLOOKUP($B709,'FIXTURES INPUT'!$A$4:$H$41,7,FALSE)</f>
        <v>Home</v>
      </c>
      <c r="H709" s="13" t="str">
        <f>VLOOKUP($B709,'FIXTURES INPUT'!$A$4:$H$41,8,FALSE)</f>
        <v>Standard</v>
      </c>
      <c r="I709" s="13">
        <f t="shared" si="130"/>
        <v>10</v>
      </c>
      <c r="J709" s="4" t="str">
        <f>VLOOKUP($I709,LISTS!$A$2:$B$39,2,FALSE)</f>
        <v>Chown</v>
      </c>
      <c r="K709" s="32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X709" s="13">
        <f>(IF($K709="No",0,VLOOKUP(X$3,LISTS!$M$2:$N$21,2,FALSE)*L709))*VLOOKUP($H709,LISTS!$G$2:$H$10,2,FALSE)</f>
        <v>0</v>
      </c>
      <c r="Y709" s="13">
        <f>(IF($K709="No",0,VLOOKUP(Y$3,LISTS!$M$2:$N$21,2,FALSE)*M709))*VLOOKUP($H709,LISTS!$G$2:$H$10,2,FALSE)</f>
        <v>0</v>
      </c>
      <c r="Z709" s="13">
        <f>(IF($K709="No",0,VLOOKUP(Z$3,LISTS!$M$2:$N$21,2,FALSE)*N709))*VLOOKUP($H709,LISTS!$G$2:$H$10,2,FALSE)</f>
        <v>0</v>
      </c>
      <c r="AA709" s="13">
        <f>(IF($K709="No",0,VLOOKUP(AA$3,LISTS!$M$2:$N$21,2,FALSE)*O709))*VLOOKUP($H709,LISTS!$G$2:$H$10,2,FALSE)</f>
        <v>0</v>
      </c>
      <c r="AB709" s="13">
        <f>(IF($K709="No",0,VLOOKUP(AB$3,LISTS!$M$2:$N$21,2,FALSE)*P709))*VLOOKUP($H709,LISTS!$G$2:$H$10,2,FALSE)</f>
        <v>0</v>
      </c>
      <c r="AC709" s="13">
        <f>(IF($K709="No",0,VLOOKUP(AC$3,LISTS!$M$2:$N$21,2,FALSE)*IF(Q709="YES",1,0)))*VLOOKUP($H709,LISTS!$G$2:$H$10,2,FALSE)</f>
        <v>0</v>
      </c>
      <c r="AD709" s="13">
        <f>(IF($K709="No",0,VLOOKUP(AD$3,LISTS!$M$2:$N$21,2,FALSE)*IF(R709="YES",1,0)))*VLOOKUP($H709,LISTS!$G$2:$H$10,2,FALSE)</f>
        <v>0</v>
      </c>
      <c r="AE709" s="13">
        <f>(IF($K709="No",0,VLOOKUP(AE$3,LISTS!$M$2:$N$21,2,FALSE)*IF(S709="YES",1,0)))*VLOOKUP($H709,LISTS!$G$2:$H$10,2,FALSE)</f>
        <v>0</v>
      </c>
      <c r="AF709" s="13">
        <f>(IF($K709="No",0,VLOOKUP(AF$3,LISTS!$M$2:$N$21,2,FALSE)*IF(T709="YES",1,0)))*VLOOKUP($H709,LISTS!$G$2:$H$10,2,FALSE)</f>
        <v>0</v>
      </c>
      <c r="AG709" s="13">
        <f>(IF($K709="No",0,VLOOKUP(AG$3,LISTS!$M$2:$N$21,2,FALSE)*IF(U709="YES",1,0)))*VLOOKUP($H709,LISTS!$G$2:$H$10,2,FALSE)</f>
        <v>0</v>
      </c>
      <c r="AH709" s="13">
        <f>(IF($K709="No",0,VLOOKUP(AH$3,LISTS!$M$2:$N$21,2,FALSE)*IF(V709="YES",1,0)))*VLOOKUP($H709,LISTS!$G$2:$H$10,2,FALSE)</f>
        <v>0</v>
      </c>
      <c r="AI709" s="29">
        <f t="shared" ref="AI709:AI772" si="131">IF(H709="CANCELLED","DNP",SUM(X709:AH709))</f>
        <v>0</v>
      </c>
    </row>
    <row r="710" spans="1:35" x14ac:dyDescent="0.25">
      <c r="A710" s="3">
        <f t="shared" si="125"/>
        <v>2023</v>
      </c>
      <c r="B710" s="11">
        <f t="shared" si="129"/>
        <v>25</v>
      </c>
      <c r="C710" s="11" t="str">
        <f>VLOOKUP($B710,'FIXTURES INPUT'!$A$4:$H$41,2,FALSE)</f>
        <v>WK25</v>
      </c>
      <c r="D710" s="13" t="str">
        <f>VLOOKUP($B710,'FIXTURES INPUT'!$A$4:$H$41,3,FALSE)</f>
        <v>Sun</v>
      </c>
      <c r="E710" s="14">
        <f>VLOOKUP($B710,'FIXTURES INPUT'!$A$4:$H$41,4,FALSE)</f>
        <v>45193</v>
      </c>
      <c r="F710" s="4" t="str">
        <f>VLOOKUP($B710,'FIXTURES INPUT'!$A$4:$H$41,6,FALSE)</f>
        <v>Edwardstone</v>
      </c>
      <c r="G710" s="13" t="str">
        <f>VLOOKUP($B710,'FIXTURES INPUT'!$A$4:$H$41,7,FALSE)</f>
        <v>Home</v>
      </c>
      <c r="H710" s="13" t="str">
        <f>VLOOKUP($B710,'FIXTURES INPUT'!$A$4:$H$41,8,FALSE)</f>
        <v>Standard</v>
      </c>
      <c r="I710" s="13">
        <f t="shared" si="130"/>
        <v>11</v>
      </c>
      <c r="J710" s="4" t="str">
        <f>VLOOKUP($I710,LISTS!$A$2:$B$39,2,FALSE)</f>
        <v>Minndo</v>
      </c>
      <c r="K710" s="32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X710" s="13">
        <f>(IF($K710="No",0,VLOOKUP(X$3,LISTS!$M$2:$N$21,2,FALSE)*L710))*VLOOKUP($H710,LISTS!$G$2:$H$10,2,FALSE)</f>
        <v>0</v>
      </c>
      <c r="Y710" s="13">
        <f>(IF($K710="No",0,VLOOKUP(Y$3,LISTS!$M$2:$N$21,2,FALSE)*M710))*VLOOKUP($H710,LISTS!$G$2:$H$10,2,FALSE)</f>
        <v>0</v>
      </c>
      <c r="Z710" s="13">
        <f>(IF($K710="No",0,VLOOKUP(Z$3,LISTS!$M$2:$N$21,2,FALSE)*N710))*VLOOKUP($H710,LISTS!$G$2:$H$10,2,FALSE)</f>
        <v>0</v>
      </c>
      <c r="AA710" s="13">
        <f>(IF($K710="No",0,VLOOKUP(AA$3,LISTS!$M$2:$N$21,2,FALSE)*O710))*VLOOKUP($H710,LISTS!$G$2:$H$10,2,FALSE)</f>
        <v>0</v>
      </c>
      <c r="AB710" s="13">
        <f>(IF($K710="No",0,VLOOKUP(AB$3,LISTS!$M$2:$N$21,2,FALSE)*P710))*VLOOKUP($H710,LISTS!$G$2:$H$10,2,FALSE)</f>
        <v>0</v>
      </c>
      <c r="AC710" s="13">
        <f>(IF($K710="No",0,VLOOKUP(AC$3,LISTS!$M$2:$N$21,2,FALSE)*IF(Q710="YES",1,0)))*VLOOKUP($H710,LISTS!$G$2:$H$10,2,FALSE)</f>
        <v>0</v>
      </c>
      <c r="AD710" s="13">
        <f>(IF($K710="No",0,VLOOKUP(AD$3,LISTS!$M$2:$N$21,2,FALSE)*IF(R710="YES",1,0)))*VLOOKUP($H710,LISTS!$G$2:$H$10,2,FALSE)</f>
        <v>0</v>
      </c>
      <c r="AE710" s="13">
        <f>(IF($K710="No",0,VLOOKUP(AE$3,LISTS!$M$2:$N$21,2,FALSE)*IF(S710="YES",1,0)))*VLOOKUP($H710,LISTS!$G$2:$H$10,2,FALSE)</f>
        <v>0</v>
      </c>
      <c r="AF710" s="13">
        <f>(IF($K710="No",0,VLOOKUP(AF$3,LISTS!$M$2:$N$21,2,FALSE)*IF(T710="YES",1,0)))*VLOOKUP($H710,LISTS!$G$2:$H$10,2,FALSE)</f>
        <v>0</v>
      </c>
      <c r="AG710" s="13">
        <f>(IF($K710="No",0,VLOOKUP(AG$3,LISTS!$M$2:$N$21,2,FALSE)*IF(U710="YES",1,0)))*VLOOKUP($H710,LISTS!$G$2:$H$10,2,FALSE)</f>
        <v>0</v>
      </c>
      <c r="AH710" s="13">
        <f>(IF($K710="No",0,VLOOKUP(AH$3,LISTS!$M$2:$N$21,2,FALSE)*IF(V710="YES",1,0)))*VLOOKUP($H710,LISTS!$G$2:$H$10,2,FALSE)</f>
        <v>0</v>
      </c>
      <c r="AI710" s="29">
        <f t="shared" si="131"/>
        <v>0</v>
      </c>
    </row>
    <row r="711" spans="1:35" x14ac:dyDescent="0.25">
      <c r="A711" s="3">
        <f t="shared" si="125"/>
        <v>2023</v>
      </c>
      <c r="B711" s="11">
        <f t="shared" si="129"/>
        <v>25</v>
      </c>
      <c r="C711" s="11" t="str">
        <f>VLOOKUP($B711,'FIXTURES INPUT'!$A$4:$H$41,2,FALSE)</f>
        <v>WK25</v>
      </c>
      <c r="D711" s="13" t="str">
        <f>VLOOKUP($B711,'FIXTURES INPUT'!$A$4:$H$41,3,FALSE)</f>
        <v>Sun</v>
      </c>
      <c r="E711" s="14">
        <f>VLOOKUP($B711,'FIXTURES INPUT'!$A$4:$H$41,4,FALSE)</f>
        <v>45193</v>
      </c>
      <c r="F711" s="4" t="str">
        <f>VLOOKUP($B711,'FIXTURES INPUT'!$A$4:$H$41,6,FALSE)</f>
        <v>Edwardstone</v>
      </c>
      <c r="G711" s="13" t="str">
        <f>VLOOKUP($B711,'FIXTURES INPUT'!$A$4:$H$41,7,FALSE)</f>
        <v>Home</v>
      </c>
      <c r="H711" s="13" t="str">
        <f>VLOOKUP($B711,'FIXTURES INPUT'!$A$4:$H$41,8,FALSE)</f>
        <v>Standard</v>
      </c>
      <c r="I711" s="13">
        <f t="shared" si="130"/>
        <v>12</v>
      </c>
      <c r="J711" s="4" t="str">
        <f>VLOOKUP($I711,LISTS!$A$2:$B$39,2,FALSE)</f>
        <v>Bevan Gordon</v>
      </c>
      <c r="K711" s="32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X711" s="13">
        <f>(IF($K711="No",0,VLOOKUP(X$3,LISTS!$M$2:$N$21,2,FALSE)*L711))*VLOOKUP($H711,LISTS!$G$2:$H$10,2,FALSE)</f>
        <v>0</v>
      </c>
      <c r="Y711" s="13">
        <f>(IF($K711="No",0,VLOOKUP(Y$3,LISTS!$M$2:$N$21,2,FALSE)*M711))*VLOOKUP($H711,LISTS!$G$2:$H$10,2,FALSE)</f>
        <v>0</v>
      </c>
      <c r="Z711" s="13">
        <f>(IF($K711="No",0,VLOOKUP(Z$3,LISTS!$M$2:$N$21,2,FALSE)*N711))*VLOOKUP($H711,LISTS!$G$2:$H$10,2,FALSE)</f>
        <v>0</v>
      </c>
      <c r="AA711" s="13">
        <f>(IF($K711="No",0,VLOOKUP(AA$3,LISTS!$M$2:$N$21,2,FALSE)*O711))*VLOOKUP($H711,LISTS!$G$2:$H$10,2,FALSE)</f>
        <v>0</v>
      </c>
      <c r="AB711" s="13">
        <f>(IF($K711="No",0,VLOOKUP(AB$3,LISTS!$M$2:$N$21,2,FALSE)*P711))*VLOOKUP($H711,LISTS!$G$2:$H$10,2,FALSE)</f>
        <v>0</v>
      </c>
      <c r="AC711" s="13">
        <f>(IF($K711="No",0,VLOOKUP(AC$3,LISTS!$M$2:$N$21,2,FALSE)*IF(Q711="YES",1,0)))*VLOOKUP($H711,LISTS!$G$2:$H$10,2,FALSE)</f>
        <v>0</v>
      </c>
      <c r="AD711" s="13">
        <f>(IF($K711="No",0,VLOOKUP(AD$3,LISTS!$M$2:$N$21,2,FALSE)*IF(R711="YES",1,0)))*VLOOKUP($H711,LISTS!$G$2:$H$10,2,FALSE)</f>
        <v>0</v>
      </c>
      <c r="AE711" s="13">
        <f>(IF($K711="No",0,VLOOKUP(AE$3,LISTS!$M$2:$N$21,2,FALSE)*IF(S711="YES",1,0)))*VLOOKUP($H711,LISTS!$G$2:$H$10,2,FALSE)</f>
        <v>0</v>
      </c>
      <c r="AF711" s="13">
        <f>(IF($K711="No",0,VLOOKUP(AF$3,LISTS!$M$2:$N$21,2,FALSE)*IF(T711="YES",1,0)))*VLOOKUP($H711,LISTS!$G$2:$H$10,2,FALSE)</f>
        <v>0</v>
      </c>
      <c r="AG711" s="13">
        <f>(IF($K711="No",0,VLOOKUP(AG$3,LISTS!$M$2:$N$21,2,FALSE)*IF(U711="YES",1,0)))*VLOOKUP($H711,LISTS!$G$2:$H$10,2,FALSE)</f>
        <v>0</v>
      </c>
      <c r="AH711" s="13">
        <f>(IF($K711="No",0,VLOOKUP(AH$3,LISTS!$M$2:$N$21,2,FALSE)*IF(V711="YES",1,0)))*VLOOKUP($H711,LISTS!$G$2:$H$10,2,FALSE)</f>
        <v>0</v>
      </c>
      <c r="AI711" s="29">
        <f t="shared" si="131"/>
        <v>0</v>
      </c>
    </row>
    <row r="712" spans="1:35" x14ac:dyDescent="0.25">
      <c r="A712" s="3">
        <f t="shared" si="125"/>
        <v>2023</v>
      </c>
      <c r="B712" s="11">
        <f t="shared" si="129"/>
        <v>25</v>
      </c>
      <c r="C712" s="11" t="str">
        <f>VLOOKUP($B712,'FIXTURES INPUT'!$A$4:$H$41,2,FALSE)</f>
        <v>WK25</v>
      </c>
      <c r="D712" s="13" t="str">
        <f>VLOOKUP($B712,'FIXTURES INPUT'!$A$4:$H$41,3,FALSE)</f>
        <v>Sun</v>
      </c>
      <c r="E712" s="14">
        <f>VLOOKUP($B712,'FIXTURES INPUT'!$A$4:$H$41,4,FALSE)</f>
        <v>45193</v>
      </c>
      <c r="F712" s="4" t="str">
        <f>VLOOKUP($B712,'FIXTURES INPUT'!$A$4:$H$41,6,FALSE)</f>
        <v>Edwardstone</v>
      </c>
      <c r="G712" s="13" t="str">
        <f>VLOOKUP($B712,'FIXTURES INPUT'!$A$4:$H$41,7,FALSE)</f>
        <v>Home</v>
      </c>
      <c r="H712" s="13" t="str">
        <f>VLOOKUP($B712,'FIXTURES INPUT'!$A$4:$H$41,8,FALSE)</f>
        <v>Standard</v>
      </c>
      <c r="I712" s="13">
        <f t="shared" si="130"/>
        <v>13</v>
      </c>
      <c r="J712" s="4" t="str">
        <f>VLOOKUP($I712,LISTS!$A$2:$B$39,2,FALSE)</f>
        <v>Harry Armour</v>
      </c>
      <c r="K712" s="32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X712" s="13">
        <f>(IF($K712="No",0,VLOOKUP(X$3,LISTS!$M$2:$N$21,2,FALSE)*L712))*VLOOKUP($H712,LISTS!$G$2:$H$10,2,FALSE)</f>
        <v>0</v>
      </c>
      <c r="Y712" s="13">
        <f>(IF($K712="No",0,VLOOKUP(Y$3,LISTS!$M$2:$N$21,2,FALSE)*M712))*VLOOKUP($H712,LISTS!$G$2:$H$10,2,FALSE)</f>
        <v>0</v>
      </c>
      <c r="Z712" s="13">
        <f>(IF($K712="No",0,VLOOKUP(Z$3,LISTS!$M$2:$N$21,2,FALSE)*N712))*VLOOKUP($H712,LISTS!$G$2:$H$10,2,FALSE)</f>
        <v>0</v>
      </c>
      <c r="AA712" s="13">
        <f>(IF($K712="No",0,VLOOKUP(AA$3,LISTS!$M$2:$N$21,2,FALSE)*O712))*VLOOKUP($H712,LISTS!$G$2:$H$10,2,FALSE)</f>
        <v>0</v>
      </c>
      <c r="AB712" s="13">
        <f>(IF($K712="No",0,VLOOKUP(AB$3,LISTS!$M$2:$N$21,2,FALSE)*P712))*VLOOKUP($H712,LISTS!$G$2:$H$10,2,FALSE)</f>
        <v>0</v>
      </c>
      <c r="AC712" s="13">
        <f>(IF($K712="No",0,VLOOKUP(AC$3,LISTS!$M$2:$N$21,2,FALSE)*IF(Q712="YES",1,0)))*VLOOKUP($H712,LISTS!$G$2:$H$10,2,FALSE)</f>
        <v>0</v>
      </c>
      <c r="AD712" s="13">
        <f>(IF($K712="No",0,VLOOKUP(AD$3,LISTS!$M$2:$N$21,2,FALSE)*IF(R712="YES",1,0)))*VLOOKUP($H712,LISTS!$G$2:$H$10,2,FALSE)</f>
        <v>0</v>
      </c>
      <c r="AE712" s="13">
        <f>(IF($K712="No",0,VLOOKUP(AE$3,LISTS!$M$2:$N$21,2,FALSE)*IF(S712="YES",1,0)))*VLOOKUP($H712,LISTS!$G$2:$H$10,2,FALSE)</f>
        <v>0</v>
      </c>
      <c r="AF712" s="13">
        <f>(IF($K712="No",0,VLOOKUP(AF$3,LISTS!$M$2:$N$21,2,FALSE)*IF(T712="YES",1,0)))*VLOOKUP($H712,LISTS!$G$2:$H$10,2,FALSE)</f>
        <v>0</v>
      </c>
      <c r="AG712" s="13">
        <f>(IF($K712="No",0,VLOOKUP(AG$3,LISTS!$M$2:$N$21,2,FALSE)*IF(U712="YES",1,0)))*VLOOKUP($H712,LISTS!$G$2:$H$10,2,FALSE)</f>
        <v>0</v>
      </c>
      <c r="AH712" s="13">
        <f>(IF($K712="No",0,VLOOKUP(AH$3,LISTS!$M$2:$N$21,2,FALSE)*IF(V712="YES",1,0)))*VLOOKUP($H712,LISTS!$G$2:$H$10,2,FALSE)</f>
        <v>0</v>
      </c>
      <c r="AI712" s="29">
        <f t="shared" si="131"/>
        <v>0</v>
      </c>
    </row>
    <row r="713" spans="1:35" x14ac:dyDescent="0.25">
      <c r="A713" s="3">
        <f t="shared" si="125"/>
        <v>2023</v>
      </c>
      <c r="B713" s="11">
        <f t="shared" si="129"/>
        <v>25</v>
      </c>
      <c r="C713" s="11" t="str">
        <f>VLOOKUP($B713,'FIXTURES INPUT'!$A$4:$H$41,2,FALSE)</f>
        <v>WK25</v>
      </c>
      <c r="D713" s="13" t="str">
        <f>VLOOKUP($B713,'FIXTURES INPUT'!$A$4:$H$41,3,FALSE)</f>
        <v>Sun</v>
      </c>
      <c r="E713" s="14">
        <f>VLOOKUP($B713,'FIXTURES INPUT'!$A$4:$H$41,4,FALSE)</f>
        <v>45193</v>
      </c>
      <c r="F713" s="4" t="str">
        <f>VLOOKUP($B713,'FIXTURES INPUT'!$A$4:$H$41,6,FALSE)</f>
        <v>Edwardstone</v>
      </c>
      <c r="G713" s="13" t="str">
        <f>VLOOKUP($B713,'FIXTURES INPUT'!$A$4:$H$41,7,FALSE)</f>
        <v>Home</v>
      </c>
      <c r="H713" s="13" t="str">
        <f>VLOOKUP($B713,'FIXTURES INPUT'!$A$4:$H$41,8,FALSE)</f>
        <v>Standard</v>
      </c>
      <c r="I713" s="13">
        <f t="shared" si="130"/>
        <v>14</v>
      </c>
      <c r="J713" s="4" t="str">
        <f>VLOOKUP($I713,LISTS!$A$2:$B$39,2,FALSE)</f>
        <v>KP</v>
      </c>
      <c r="K713" s="32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X713" s="13">
        <f>(IF($K713="No",0,VLOOKUP(X$3,LISTS!$M$2:$N$21,2,FALSE)*L713))*VLOOKUP($H713,LISTS!$G$2:$H$10,2,FALSE)</f>
        <v>0</v>
      </c>
      <c r="Y713" s="13">
        <f>(IF($K713="No",0,VLOOKUP(Y$3,LISTS!$M$2:$N$21,2,FALSE)*M713))*VLOOKUP($H713,LISTS!$G$2:$H$10,2,FALSE)</f>
        <v>0</v>
      </c>
      <c r="Z713" s="13">
        <f>(IF($K713="No",0,VLOOKUP(Z$3,LISTS!$M$2:$N$21,2,FALSE)*N713))*VLOOKUP($H713,LISTS!$G$2:$H$10,2,FALSE)</f>
        <v>0</v>
      </c>
      <c r="AA713" s="13">
        <f>(IF($K713="No",0,VLOOKUP(AA$3,LISTS!$M$2:$N$21,2,FALSE)*O713))*VLOOKUP($H713,LISTS!$G$2:$H$10,2,FALSE)</f>
        <v>0</v>
      </c>
      <c r="AB713" s="13">
        <f>(IF($K713="No",0,VLOOKUP(AB$3,LISTS!$M$2:$N$21,2,FALSE)*P713))*VLOOKUP($H713,LISTS!$G$2:$H$10,2,FALSE)</f>
        <v>0</v>
      </c>
      <c r="AC713" s="13">
        <f>(IF($K713="No",0,VLOOKUP(AC$3,LISTS!$M$2:$N$21,2,FALSE)*IF(Q713="YES",1,0)))*VLOOKUP($H713,LISTS!$G$2:$H$10,2,FALSE)</f>
        <v>0</v>
      </c>
      <c r="AD713" s="13">
        <f>(IF($K713="No",0,VLOOKUP(AD$3,LISTS!$M$2:$N$21,2,FALSE)*IF(R713="YES",1,0)))*VLOOKUP($H713,LISTS!$G$2:$H$10,2,FALSE)</f>
        <v>0</v>
      </c>
      <c r="AE713" s="13">
        <f>(IF($K713="No",0,VLOOKUP(AE$3,LISTS!$M$2:$N$21,2,FALSE)*IF(S713="YES",1,0)))*VLOOKUP($H713,LISTS!$G$2:$H$10,2,FALSE)</f>
        <v>0</v>
      </c>
      <c r="AF713" s="13">
        <f>(IF($K713="No",0,VLOOKUP(AF$3,LISTS!$M$2:$N$21,2,FALSE)*IF(T713="YES",1,0)))*VLOOKUP($H713,LISTS!$G$2:$H$10,2,FALSE)</f>
        <v>0</v>
      </c>
      <c r="AG713" s="13">
        <f>(IF($K713="No",0,VLOOKUP(AG$3,LISTS!$M$2:$N$21,2,FALSE)*IF(U713="YES",1,0)))*VLOOKUP($H713,LISTS!$G$2:$H$10,2,FALSE)</f>
        <v>0</v>
      </c>
      <c r="AH713" s="13">
        <f>(IF($K713="No",0,VLOOKUP(AH$3,LISTS!$M$2:$N$21,2,FALSE)*IF(V713="YES",1,0)))*VLOOKUP($H713,LISTS!$G$2:$H$10,2,FALSE)</f>
        <v>0</v>
      </c>
      <c r="AI713" s="29">
        <f t="shared" si="131"/>
        <v>0</v>
      </c>
    </row>
    <row r="714" spans="1:35" x14ac:dyDescent="0.25">
      <c r="A714" s="3">
        <f t="shared" si="125"/>
        <v>2023</v>
      </c>
      <c r="B714" s="11">
        <f t="shared" si="129"/>
        <v>25</v>
      </c>
      <c r="C714" s="11" t="str">
        <f>VLOOKUP($B714,'FIXTURES INPUT'!$A$4:$H$41,2,FALSE)</f>
        <v>WK25</v>
      </c>
      <c r="D714" s="13" t="str">
        <f>VLOOKUP($B714,'FIXTURES INPUT'!$A$4:$H$41,3,FALSE)</f>
        <v>Sun</v>
      </c>
      <c r="E714" s="14">
        <f>VLOOKUP($B714,'FIXTURES INPUT'!$A$4:$H$41,4,FALSE)</f>
        <v>45193</v>
      </c>
      <c r="F714" s="4" t="str">
        <f>VLOOKUP($B714,'FIXTURES INPUT'!$A$4:$H$41,6,FALSE)</f>
        <v>Edwardstone</v>
      </c>
      <c r="G714" s="13" t="str">
        <f>VLOOKUP($B714,'FIXTURES INPUT'!$A$4:$H$41,7,FALSE)</f>
        <v>Home</v>
      </c>
      <c r="H714" s="13" t="str">
        <f>VLOOKUP($B714,'FIXTURES INPUT'!$A$4:$H$41,8,FALSE)</f>
        <v>Standard</v>
      </c>
      <c r="I714" s="13">
        <f t="shared" si="130"/>
        <v>15</v>
      </c>
      <c r="J714" s="4" t="str">
        <f>VLOOKUP($I714,LISTS!$A$2:$B$39,2,FALSE)</f>
        <v>Will Stacey</v>
      </c>
      <c r="K714" s="32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X714" s="13">
        <f>(IF($K714="No",0,VLOOKUP(X$3,LISTS!$M$2:$N$21,2,FALSE)*L714))*VLOOKUP($H714,LISTS!$G$2:$H$10,2,FALSE)</f>
        <v>0</v>
      </c>
      <c r="Y714" s="13">
        <f>(IF($K714="No",0,VLOOKUP(Y$3,LISTS!$M$2:$N$21,2,FALSE)*M714))*VLOOKUP($H714,LISTS!$G$2:$H$10,2,FALSE)</f>
        <v>0</v>
      </c>
      <c r="Z714" s="13">
        <f>(IF($K714="No",0,VLOOKUP(Z$3,LISTS!$M$2:$N$21,2,FALSE)*N714))*VLOOKUP($H714,LISTS!$G$2:$H$10,2,FALSE)</f>
        <v>0</v>
      </c>
      <c r="AA714" s="13">
        <f>(IF($K714="No",0,VLOOKUP(AA$3,LISTS!$M$2:$N$21,2,FALSE)*O714))*VLOOKUP($H714,LISTS!$G$2:$H$10,2,FALSE)</f>
        <v>0</v>
      </c>
      <c r="AB714" s="13">
        <f>(IF($K714="No",0,VLOOKUP(AB$3,LISTS!$M$2:$N$21,2,FALSE)*P714))*VLOOKUP($H714,LISTS!$G$2:$H$10,2,FALSE)</f>
        <v>0</v>
      </c>
      <c r="AC714" s="13">
        <f>(IF($K714="No",0,VLOOKUP(AC$3,LISTS!$M$2:$N$21,2,FALSE)*IF(Q714="YES",1,0)))*VLOOKUP($H714,LISTS!$G$2:$H$10,2,FALSE)</f>
        <v>0</v>
      </c>
      <c r="AD714" s="13">
        <f>(IF($K714="No",0,VLOOKUP(AD$3,LISTS!$M$2:$N$21,2,FALSE)*IF(R714="YES",1,0)))*VLOOKUP($H714,LISTS!$G$2:$H$10,2,FALSE)</f>
        <v>0</v>
      </c>
      <c r="AE714" s="13">
        <f>(IF($K714="No",0,VLOOKUP(AE$3,LISTS!$M$2:$N$21,2,FALSE)*IF(S714="YES",1,0)))*VLOOKUP($H714,LISTS!$G$2:$H$10,2,FALSE)</f>
        <v>0</v>
      </c>
      <c r="AF714" s="13">
        <f>(IF($K714="No",0,VLOOKUP(AF$3,LISTS!$M$2:$N$21,2,FALSE)*IF(T714="YES",1,0)))*VLOOKUP($H714,LISTS!$G$2:$H$10,2,FALSE)</f>
        <v>0</v>
      </c>
      <c r="AG714" s="13">
        <f>(IF($K714="No",0,VLOOKUP(AG$3,LISTS!$M$2:$N$21,2,FALSE)*IF(U714="YES",1,0)))*VLOOKUP($H714,LISTS!$G$2:$H$10,2,FALSE)</f>
        <v>0</v>
      </c>
      <c r="AH714" s="13">
        <f>(IF($K714="No",0,VLOOKUP(AH$3,LISTS!$M$2:$N$21,2,FALSE)*IF(V714="YES",1,0)))*VLOOKUP($H714,LISTS!$G$2:$H$10,2,FALSE)</f>
        <v>0</v>
      </c>
      <c r="AI714" s="29">
        <f t="shared" si="131"/>
        <v>0</v>
      </c>
    </row>
    <row r="715" spans="1:35" x14ac:dyDescent="0.25">
      <c r="A715" s="3">
        <f t="shared" si="125"/>
        <v>2023</v>
      </c>
      <c r="B715" s="11">
        <f t="shared" si="129"/>
        <v>25</v>
      </c>
      <c r="C715" s="11" t="str">
        <f>VLOOKUP($B715,'FIXTURES INPUT'!$A$4:$H$41,2,FALSE)</f>
        <v>WK25</v>
      </c>
      <c r="D715" s="13" t="str">
        <f>VLOOKUP($B715,'FIXTURES INPUT'!$A$4:$H$41,3,FALSE)</f>
        <v>Sun</v>
      </c>
      <c r="E715" s="14">
        <f>VLOOKUP($B715,'FIXTURES INPUT'!$A$4:$H$41,4,FALSE)</f>
        <v>45193</v>
      </c>
      <c r="F715" s="4" t="str">
        <f>VLOOKUP($B715,'FIXTURES INPUT'!$A$4:$H$41,6,FALSE)</f>
        <v>Edwardstone</v>
      </c>
      <c r="G715" s="13" t="str">
        <f>VLOOKUP($B715,'FIXTURES INPUT'!$A$4:$H$41,7,FALSE)</f>
        <v>Home</v>
      </c>
      <c r="H715" s="13" t="str">
        <f>VLOOKUP($B715,'FIXTURES INPUT'!$A$4:$H$41,8,FALSE)</f>
        <v>Standard</v>
      </c>
      <c r="I715" s="13">
        <f t="shared" si="130"/>
        <v>16</v>
      </c>
      <c r="J715" s="4" t="str">
        <f>VLOOKUP($I715,LISTS!$A$2:$B$39,2,FALSE)</f>
        <v>Barry</v>
      </c>
      <c r="K715" s="32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X715" s="13">
        <f>(IF($K715="No",0,VLOOKUP(X$3,LISTS!$M$2:$N$21,2,FALSE)*L715))*VLOOKUP($H715,LISTS!$G$2:$H$10,2,FALSE)</f>
        <v>0</v>
      </c>
      <c r="Y715" s="13">
        <f>(IF($K715="No",0,VLOOKUP(Y$3,LISTS!$M$2:$N$21,2,FALSE)*M715))*VLOOKUP($H715,LISTS!$G$2:$H$10,2,FALSE)</f>
        <v>0</v>
      </c>
      <c r="Z715" s="13">
        <f>(IF($K715="No",0,VLOOKUP(Z$3,LISTS!$M$2:$N$21,2,FALSE)*N715))*VLOOKUP($H715,LISTS!$G$2:$H$10,2,FALSE)</f>
        <v>0</v>
      </c>
      <c r="AA715" s="13">
        <f>(IF($K715="No",0,VLOOKUP(AA$3,LISTS!$M$2:$N$21,2,FALSE)*O715))*VLOOKUP($H715,LISTS!$G$2:$H$10,2,FALSE)</f>
        <v>0</v>
      </c>
      <c r="AB715" s="13">
        <f>(IF($K715="No",0,VLOOKUP(AB$3,LISTS!$M$2:$N$21,2,FALSE)*P715))*VLOOKUP($H715,LISTS!$G$2:$H$10,2,FALSE)</f>
        <v>0</v>
      </c>
      <c r="AC715" s="13">
        <f>(IF($K715="No",0,VLOOKUP(AC$3,LISTS!$M$2:$N$21,2,FALSE)*IF(Q715="YES",1,0)))*VLOOKUP($H715,LISTS!$G$2:$H$10,2,FALSE)</f>
        <v>0</v>
      </c>
      <c r="AD715" s="13">
        <f>(IF($K715="No",0,VLOOKUP(AD$3,LISTS!$M$2:$N$21,2,FALSE)*IF(R715="YES",1,0)))*VLOOKUP($H715,LISTS!$G$2:$H$10,2,FALSE)</f>
        <v>0</v>
      </c>
      <c r="AE715" s="13">
        <f>(IF($K715="No",0,VLOOKUP(AE$3,LISTS!$M$2:$N$21,2,FALSE)*IF(S715="YES",1,0)))*VLOOKUP($H715,LISTS!$G$2:$H$10,2,FALSE)</f>
        <v>0</v>
      </c>
      <c r="AF715" s="13">
        <f>(IF($K715="No",0,VLOOKUP(AF$3,LISTS!$M$2:$N$21,2,FALSE)*IF(T715="YES",1,0)))*VLOOKUP($H715,LISTS!$G$2:$H$10,2,FALSE)</f>
        <v>0</v>
      </c>
      <c r="AG715" s="13">
        <f>(IF($K715="No",0,VLOOKUP(AG$3,LISTS!$M$2:$N$21,2,FALSE)*IF(U715="YES",1,0)))*VLOOKUP($H715,LISTS!$G$2:$H$10,2,FALSE)</f>
        <v>0</v>
      </c>
      <c r="AH715" s="13">
        <f>(IF($K715="No",0,VLOOKUP(AH$3,LISTS!$M$2:$N$21,2,FALSE)*IF(V715="YES",1,0)))*VLOOKUP($H715,LISTS!$G$2:$H$10,2,FALSE)</f>
        <v>0</v>
      </c>
      <c r="AI715" s="29">
        <f t="shared" si="131"/>
        <v>0</v>
      </c>
    </row>
    <row r="716" spans="1:35" x14ac:dyDescent="0.25">
      <c r="A716" s="3">
        <f t="shared" si="125"/>
        <v>2023</v>
      </c>
      <c r="B716" s="11">
        <f t="shared" si="129"/>
        <v>25</v>
      </c>
      <c r="C716" s="11" t="str">
        <f>VLOOKUP($B716,'FIXTURES INPUT'!$A$4:$H$41,2,FALSE)</f>
        <v>WK25</v>
      </c>
      <c r="D716" s="13" t="str">
        <f>VLOOKUP($B716,'FIXTURES INPUT'!$A$4:$H$41,3,FALSE)</f>
        <v>Sun</v>
      </c>
      <c r="E716" s="14">
        <f>VLOOKUP($B716,'FIXTURES INPUT'!$A$4:$H$41,4,FALSE)</f>
        <v>45193</v>
      </c>
      <c r="F716" s="4" t="str">
        <f>VLOOKUP($B716,'FIXTURES INPUT'!$A$4:$H$41,6,FALSE)</f>
        <v>Edwardstone</v>
      </c>
      <c r="G716" s="13" t="str">
        <f>VLOOKUP($B716,'FIXTURES INPUT'!$A$4:$H$41,7,FALSE)</f>
        <v>Home</v>
      </c>
      <c r="H716" s="13" t="str">
        <f>VLOOKUP($B716,'FIXTURES INPUT'!$A$4:$H$41,8,FALSE)</f>
        <v>Standard</v>
      </c>
      <c r="I716" s="13">
        <f t="shared" si="130"/>
        <v>17</v>
      </c>
      <c r="J716" s="4" t="str">
        <f>VLOOKUP($I716,LISTS!$A$2:$B$39,2,FALSE)</f>
        <v>Rob Sherriff</v>
      </c>
      <c r="K716" s="32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X716" s="13">
        <f>(IF($K716="No",0,VLOOKUP(X$3,LISTS!$M$2:$N$21,2,FALSE)*L716))*VLOOKUP($H716,LISTS!$G$2:$H$10,2,FALSE)</f>
        <v>0</v>
      </c>
      <c r="Y716" s="13">
        <f>(IF($K716="No",0,VLOOKUP(Y$3,LISTS!$M$2:$N$21,2,FALSE)*M716))*VLOOKUP($H716,LISTS!$G$2:$H$10,2,FALSE)</f>
        <v>0</v>
      </c>
      <c r="Z716" s="13">
        <f>(IF($K716="No",0,VLOOKUP(Z$3,LISTS!$M$2:$N$21,2,FALSE)*N716))*VLOOKUP($H716,LISTS!$G$2:$H$10,2,FALSE)</f>
        <v>0</v>
      </c>
      <c r="AA716" s="13">
        <f>(IF($K716="No",0,VLOOKUP(AA$3,LISTS!$M$2:$N$21,2,FALSE)*O716))*VLOOKUP($H716,LISTS!$G$2:$H$10,2,FALSE)</f>
        <v>0</v>
      </c>
      <c r="AB716" s="13">
        <f>(IF($K716="No",0,VLOOKUP(AB$3,LISTS!$M$2:$N$21,2,FALSE)*P716))*VLOOKUP($H716,LISTS!$G$2:$H$10,2,FALSE)</f>
        <v>0</v>
      </c>
      <c r="AC716" s="13">
        <f>(IF($K716="No",0,VLOOKUP(AC$3,LISTS!$M$2:$N$21,2,FALSE)*IF(Q716="YES",1,0)))*VLOOKUP($H716,LISTS!$G$2:$H$10,2,FALSE)</f>
        <v>0</v>
      </c>
      <c r="AD716" s="13">
        <f>(IF($K716="No",0,VLOOKUP(AD$3,LISTS!$M$2:$N$21,2,FALSE)*IF(R716="YES",1,0)))*VLOOKUP($H716,LISTS!$G$2:$H$10,2,FALSE)</f>
        <v>0</v>
      </c>
      <c r="AE716" s="13">
        <f>(IF($K716="No",0,VLOOKUP(AE$3,LISTS!$M$2:$N$21,2,FALSE)*IF(S716="YES",1,0)))*VLOOKUP($H716,LISTS!$G$2:$H$10,2,FALSE)</f>
        <v>0</v>
      </c>
      <c r="AF716" s="13">
        <f>(IF($K716="No",0,VLOOKUP(AF$3,LISTS!$M$2:$N$21,2,FALSE)*IF(T716="YES",1,0)))*VLOOKUP($H716,LISTS!$G$2:$H$10,2,FALSE)</f>
        <v>0</v>
      </c>
      <c r="AG716" s="13">
        <f>(IF($K716="No",0,VLOOKUP(AG$3,LISTS!$M$2:$N$21,2,FALSE)*IF(U716="YES",1,0)))*VLOOKUP($H716,LISTS!$G$2:$H$10,2,FALSE)</f>
        <v>0</v>
      </c>
      <c r="AH716" s="13">
        <f>(IF($K716="No",0,VLOOKUP(AH$3,LISTS!$M$2:$N$21,2,FALSE)*IF(V716="YES",1,0)))*VLOOKUP($H716,LISTS!$G$2:$H$10,2,FALSE)</f>
        <v>0</v>
      </c>
      <c r="AI716" s="29">
        <f t="shared" si="131"/>
        <v>0</v>
      </c>
    </row>
    <row r="717" spans="1:35" x14ac:dyDescent="0.25">
      <c r="A717" s="3">
        <f t="shared" si="125"/>
        <v>2023</v>
      </c>
      <c r="B717" s="11">
        <f t="shared" si="129"/>
        <v>25</v>
      </c>
      <c r="C717" s="11" t="str">
        <f>VLOOKUP($B717,'FIXTURES INPUT'!$A$4:$H$41,2,FALSE)</f>
        <v>WK25</v>
      </c>
      <c r="D717" s="13" t="str">
        <f>VLOOKUP($B717,'FIXTURES INPUT'!$A$4:$H$41,3,FALSE)</f>
        <v>Sun</v>
      </c>
      <c r="E717" s="14">
        <f>VLOOKUP($B717,'FIXTURES INPUT'!$A$4:$H$41,4,FALSE)</f>
        <v>45193</v>
      </c>
      <c r="F717" s="4" t="str">
        <f>VLOOKUP($B717,'FIXTURES INPUT'!$A$4:$H$41,6,FALSE)</f>
        <v>Edwardstone</v>
      </c>
      <c r="G717" s="13" t="str">
        <f>VLOOKUP($B717,'FIXTURES INPUT'!$A$4:$H$41,7,FALSE)</f>
        <v>Home</v>
      </c>
      <c r="H717" s="13" t="str">
        <f>VLOOKUP($B717,'FIXTURES INPUT'!$A$4:$H$41,8,FALSE)</f>
        <v>Standard</v>
      </c>
      <c r="I717" s="13">
        <f t="shared" si="130"/>
        <v>18</v>
      </c>
      <c r="J717" s="4" t="str">
        <f>VLOOKUP($I717,LISTS!$A$2:$B$39,2,FALSE)</f>
        <v>Gary Chenery</v>
      </c>
      <c r="K717" s="32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X717" s="13">
        <f>(IF($K717="No",0,VLOOKUP(X$3,LISTS!$M$2:$N$21,2,FALSE)*L717))*VLOOKUP($H717,LISTS!$G$2:$H$10,2,FALSE)</f>
        <v>0</v>
      </c>
      <c r="Y717" s="13">
        <f>(IF($K717="No",0,VLOOKUP(Y$3,LISTS!$M$2:$N$21,2,FALSE)*M717))*VLOOKUP($H717,LISTS!$G$2:$H$10,2,FALSE)</f>
        <v>0</v>
      </c>
      <c r="Z717" s="13">
        <f>(IF($K717="No",0,VLOOKUP(Z$3,LISTS!$M$2:$N$21,2,FALSE)*N717))*VLOOKUP($H717,LISTS!$G$2:$H$10,2,FALSE)</f>
        <v>0</v>
      </c>
      <c r="AA717" s="13">
        <f>(IF($K717="No",0,VLOOKUP(AA$3,LISTS!$M$2:$N$21,2,FALSE)*O717))*VLOOKUP($H717,LISTS!$G$2:$H$10,2,FALSE)</f>
        <v>0</v>
      </c>
      <c r="AB717" s="13">
        <f>(IF($K717="No",0,VLOOKUP(AB$3,LISTS!$M$2:$N$21,2,FALSE)*P717))*VLOOKUP($H717,LISTS!$G$2:$H$10,2,FALSE)</f>
        <v>0</v>
      </c>
      <c r="AC717" s="13">
        <f>(IF($K717="No",0,VLOOKUP(AC$3,LISTS!$M$2:$N$21,2,FALSE)*IF(Q717="YES",1,0)))*VLOOKUP($H717,LISTS!$G$2:$H$10,2,FALSE)</f>
        <v>0</v>
      </c>
      <c r="AD717" s="13">
        <f>(IF($K717="No",0,VLOOKUP(AD$3,LISTS!$M$2:$N$21,2,FALSE)*IF(R717="YES",1,0)))*VLOOKUP($H717,LISTS!$G$2:$H$10,2,FALSE)</f>
        <v>0</v>
      </c>
      <c r="AE717" s="13">
        <f>(IF($K717="No",0,VLOOKUP(AE$3,LISTS!$M$2:$N$21,2,FALSE)*IF(S717="YES",1,0)))*VLOOKUP($H717,LISTS!$G$2:$H$10,2,FALSE)</f>
        <v>0</v>
      </c>
      <c r="AF717" s="13">
        <f>(IF($K717="No",0,VLOOKUP(AF$3,LISTS!$M$2:$N$21,2,FALSE)*IF(T717="YES",1,0)))*VLOOKUP($H717,LISTS!$G$2:$H$10,2,FALSE)</f>
        <v>0</v>
      </c>
      <c r="AG717" s="13">
        <f>(IF($K717="No",0,VLOOKUP(AG$3,LISTS!$M$2:$N$21,2,FALSE)*IF(U717="YES",1,0)))*VLOOKUP($H717,LISTS!$G$2:$H$10,2,FALSE)</f>
        <v>0</v>
      </c>
      <c r="AH717" s="13">
        <f>(IF($K717="No",0,VLOOKUP(AH$3,LISTS!$M$2:$N$21,2,FALSE)*IF(V717="YES",1,0)))*VLOOKUP($H717,LISTS!$G$2:$H$10,2,FALSE)</f>
        <v>0</v>
      </c>
      <c r="AI717" s="29">
        <f t="shared" si="131"/>
        <v>0</v>
      </c>
    </row>
    <row r="718" spans="1:35" x14ac:dyDescent="0.25">
      <c r="A718" s="3">
        <f t="shared" si="125"/>
        <v>2023</v>
      </c>
      <c r="B718" s="11">
        <f t="shared" si="129"/>
        <v>25</v>
      </c>
      <c r="C718" s="11" t="str">
        <f>VLOOKUP($B718,'FIXTURES INPUT'!$A$4:$H$41,2,FALSE)</f>
        <v>WK25</v>
      </c>
      <c r="D718" s="13" t="str">
        <f>VLOOKUP($B718,'FIXTURES INPUT'!$A$4:$H$41,3,FALSE)</f>
        <v>Sun</v>
      </c>
      <c r="E718" s="14">
        <f>VLOOKUP($B718,'FIXTURES INPUT'!$A$4:$H$41,4,FALSE)</f>
        <v>45193</v>
      </c>
      <c r="F718" s="4" t="str">
        <f>VLOOKUP($B718,'FIXTURES INPUT'!$A$4:$H$41,6,FALSE)</f>
        <v>Edwardstone</v>
      </c>
      <c r="G718" s="13" t="str">
        <f>VLOOKUP($B718,'FIXTURES INPUT'!$A$4:$H$41,7,FALSE)</f>
        <v>Home</v>
      </c>
      <c r="H718" s="13" t="str">
        <f>VLOOKUP($B718,'FIXTURES INPUT'!$A$4:$H$41,8,FALSE)</f>
        <v>Standard</v>
      </c>
      <c r="I718" s="13">
        <f t="shared" si="130"/>
        <v>19</v>
      </c>
      <c r="J718" s="4" t="str">
        <f>VLOOKUP($I718,LISTS!$A$2:$B$39,2,FALSE)</f>
        <v>Jack Cousins</v>
      </c>
      <c r="K718" s="32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X718" s="13">
        <f>(IF($K718="No",0,VLOOKUP(X$3,LISTS!$M$2:$N$21,2,FALSE)*L718))*VLOOKUP($H718,LISTS!$G$2:$H$10,2,FALSE)</f>
        <v>0</v>
      </c>
      <c r="Y718" s="13">
        <f>(IF($K718="No",0,VLOOKUP(Y$3,LISTS!$M$2:$N$21,2,FALSE)*M718))*VLOOKUP($H718,LISTS!$G$2:$H$10,2,FALSE)</f>
        <v>0</v>
      </c>
      <c r="Z718" s="13">
        <f>(IF($K718="No",0,VLOOKUP(Z$3,LISTS!$M$2:$N$21,2,FALSE)*N718))*VLOOKUP($H718,LISTS!$G$2:$H$10,2,FALSE)</f>
        <v>0</v>
      </c>
      <c r="AA718" s="13">
        <f>(IF($K718="No",0,VLOOKUP(AA$3,LISTS!$M$2:$N$21,2,FALSE)*O718))*VLOOKUP($H718,LISTS!$G$2:$H$10,2,FALSE)</f>
        <v>0</v>
      </c>
      <c r="AB718" s="13">
        <f>(IF($K718="No",0,VLOOKUP(AB$3,LISTS!$M$2:$N$21,2,FALSE)*P718))*VLOOKUP($H718,LISTS!$G$2:$H$10,2,FALSE)</f>
        <v>0</v>
      </c>
      <c r="AC718" s="13">
        <f>(IF($K718="No",0,VLOOKUP(AC$3,LISTS!$M$2:$N$21,2,FALSE)*IF(Q718="YES",1,0)))*VLOOKUP($H718,LISTS!$G$2:$H$10,2,FALSE)</f>
        <v>0</v>
      </c>
      <c r="AD718" s="13">
        <f>(IF($K718="No",0,VLOOKUP(AD$3,LISTS!$M$2:$N$21,2,FALSE)*IF(R718="YES",1,0)))*VLOOKUP($H718,LISTS!$G$2:$H$10,2,FALSE)</f>
        <v>0</v>
      </c>
      <c r="AE718" s="13">
        <f>(IF($K718="No",0,VLOOKUP(AE$3,LISTS!$M$2:$N$21,2,FALSE)*IF(S718="YES",1,0)))*VLOOKUP($H718,LISTS!$G$2:$H$10,2,FALSE)</f>
        <v>0</v>
      </c>
      <c r="AF718" s="13">
        <f>(IF($K718="No",0,VLOOKUP(AF$3,LISTS!$M$2:$N$21,2,FALSE)*IF(T718="YES",1,0)))*VLOOKUP($H718,LISTS!$G$2:$H$10,2,FALSE)</f>
        <v>0</v>
      </c>
      <c r="AG718" s="13">
        <f>(IF($K718="No",0,VLOOKUP(AG$3,LISTS!$M$2:$N$21,2,FALSE)*IF(U718="YES",1,0)))*VLOOKUP($H718,LISTS!$G$2:$H$10,2,FALSE)</f>
        <v>0</v>
      </c>
      <c r="AH718" s="13">
        <f>(IF($K718="No",0,VLOOKUP(AH$3,LISTS!$M$2:$N$21,2,FALSE)*IF(V718="YES",1,0)))*VLOOKUP($H718,LISTS!$G$2:$H$10,2,FALSE)</f>
        <v>0</v>
      </c>
      <c r="AI718" s="29">
        <f t="shared" si="131"/>
        <v>0</v>
      </c>
    </row>
    <row r="719" spans="1:35" x14ac:dyDescent="0.25">
      <c r="A719" s="3">
        <f t="shared" si="125"/>
        <v>2023</v>
      </c>
      <c r="B719" s="11">
        <f t="shared" si="129"/>
        <v>25</v>
      </c>
      <c r="C719" s="11" t="str">
        <f>VLOOKUP($B719,'FIXTURES INPUT'!$A$4:$H$41,2,FALSE)</f>
        <v>WK25</v>
      </c>
      <c r="D719" s="13" t="str">
        <f>VLOOKUP($B719,'FIXTURES INPUT'!$A$4:$H$41,3,FALSE)</f>
        <v>Sun</v>
      </c>
      <c r="E719" s="14">
        <f>VLOOKUP($B719,'FIXTURES INPUT'!$A$4:$H$41,4,FALSE)</f>
        <v>45193</v>
      </c>
      <c r="F719" s="4" t="str">
        <f>VLOOKUP($B719,'FIXTURES INPUT'!$A$4:$H$41,6,FALSE)</f>
        <v>Edwardstone</v>
      </c>
      <c r="G719" s="13" t="str">
        <f>VLOOKUP($B719,'FIXTURES INPUT'!$A$4:$H$41,7,FALSE)</f>
        <v>Home</v>
      </c>
      <c r="H719" s="13" t="str">
        <f>VLOOKUP($B719,'FIXTURES INPUT'!$A$4:$H$41,8,FALSE)</f>
        <v>Standard</v>
      </c>
      <c r="I719" s="13">
        <f t="shared" si="130"/>
        <v>20</v>
      </c>
      <c r="J719" s="5" t="str">
        <f>VLOOKUP($I719,LISTS!$A$2:$B$39,2,FALSE)</f>
        <v>Stuart Pacey</v>
      </c>
      <c r="K719" s="32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X719" s="13">
        <f>(IF($K719="No",0,VLOOKUP(X$3,LISTS!$M$2:$N$21,2,FALSE)*L719))*VLOOKUP($H719,LISTS!$G$2:$H$10,2,FALSE)</f>
        <v>0</v>
      </c>
      <c r="Y719" s="13">
        <f>(IF($K719="No",0,VLOOKUP(Y$3,LISTS!$M$2:$N$21,2,FALSE)*M719))*VLOOKUP($H719,LISTS!$G$2:$H$10,2,FALSE)</f>
        <v>0</v>
      </c>
      <c r="Z719" s="13">
        <f>(IF($K719="No",0,VLOOKUP(Z$3,LISTS!$M$2:$N$21,2,FALSE)*N719))*VLOOKUP($H719,LISTS!$G$2:$H$10,2,FALSE)</f>
        <v>0</v>
      </c>
      <c r="AA719" s="13">
        <f>(IF($K719="No",0,VLOOKUP(AA$3,LISTS!$M$2:$N$21,2,FALSE)*O719))*VLOOKUP($H719,LISTS!$G$2:$H$10,2,FALSE)</f>
        <v>0</v>
      </c>
      <c r="AB719" s="13">
        <f>(IF($K719="No",0,VLOOKUP(AB$3,LISTS!$M$2:$N$21,2,FALSE)*P719))*VLOOKUP($H719,LISTS!$G$2:$H$10,2,FALSE)</f>
        <v>0</v>
      </c>
      <c r="AC719" s="13">
        <f>(IF($K719="No",0,VLOOKUP(AC$3,LISTS!$M$2:$N$21,2,FALSE)*IF(Q719="YES",1,0)))*VLOOKUP($H719,LISTS!$G$2:$H$10,2,FALSE)</f>
        <v>0</v>
      </c>
      <c r="AD719" s="13">
        <f>(IF($K719="No",0,VLOOKUP(AD$3,LISTS!$M$2:$N$21,2,FALSE)*IF(R719="YES",1,0)))*VLOOKUP($H719,LISTS!$G$2:$H$10,2,FALSE)</f>
        <v>0</v>
      </c>
      <c r="AE719" s="13">
        <f>(IF($K719="No",0,VLOOKUP(AE$3,LISTS!$M$2:$N$21,2,FALSE)*IF(S719="YES",1,0)))*VLOOKUP($H719,LISTS!$G$2:$H$10,2,FALSE)</f>
        <v>0</v>
      </c>
      <c r="AF719" s="13">
        <f>(IF($K719="No",0,VLOOKUP(AF$3,LISTS!$M$2:$N$21,2,FALSE)*IF(T719="YES",1,0)))*VLOOKUP($H719,LISTS!$G$2:$H$10,2,FALSE)</f>
        <v>0</v>
      </c>
      <c r="AG719" s="13">
        <f>(IF($K719="No",0,VLOOKUP(AG$3,LISTS!$M$2:$N$21,2,FALSE)*IF(U719="YES",1,0)))*VLOOKUP($H719,LISTS!$G$2:$H$10,2,FALSE)</f>
        <v>0</v>
      </c>
      <c r="AH719" s="13">
        <f>(IF($K719="No",0,VLOOKUP(AH$3,LISTS!$M$2:$N$21,2,FALSE)*IF(V719="YES",1,0)))*VLOOKUP($H719,LISTS!$G$2:$H$10,2,FALSE)</f>
        <v>0</v>
      </c>
      <c r="AI719" s="29">
        <f t="shared" si="131"/>
        <v>0</v>
      </c>
    </row>
    <row r="720" spans="1:35" x14ac:dyDescent="0.25">
      <c r="A720" s="3">
        <f t="shared" si="125"/>
        <v>2023</v>
      </c>
      <c r="B720" s="11">
        <f t="shared" si="129"/>
        <v>25</v>
      </c>
      <c r="C720" s="11" t="str">
        <f>VLOOKUP($B720,'FIXTURES INPUT'!$A$4:$H$41,2,FALSE)</f>
        <v>WK25</v>
      </c>
      <c r="D720" s="13" t="str">
        <f>VLOOKUP($B720,'FIXTURES INPUT'!$A$4:$H$41,3,FALSE)</f>
        <v>Sun</v>
      </c>
      <c r="E720" s="14">
        <f>VLOOKUP($B720,'FIXTURES INPUT'!$A$4:$H$41,4,FALSE)</f>
        <v>45193</v>
      </c>
      <c r="F720" s="4" t="str">
        <f>VLOOKUP($B720,'FIXTURES INPUT'!$A$4:$H$41,6,FALSE)</f>
        <v>Edwardstone</v>
      </c>
      <c r="G720" s="13" t="str">
        <f>VLOOKUP($B720,'FIXTURES INPUT'!$A$4:$H$41,7,FALSE)</f>
        <v>Home</v>
      </c>
      <c r="H720" s="13" t="str">
        <f>VLOOKUP($B720,'FIXTURES INPUT'!$A$4:$H$41,8,FALSE)</f>
        <v>Standard</v>
      </c>
      <c r="I720" s="13">
        <f t="shared" si="130"/>
        <v>21</v>
      </c>
      <c r="J720" s="4" t="str">
        <f>VLOOKUP($I720,LISTS!$A$2:$B$39,2,FALSE)</f>
        <v>Additional 3</v>
      </c>
      <c r="K720" s="32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X720" s="13">
        <f>(IF($K720="No",0,VLOOKUP(X$3,LISTS!$M$2:$N$21,2,FALSE)*L720))*VLOOKUP($H720,LISTS!$G$2:$H$10,2,FALSE)</f>
        <v>0</v>
      </c>
      <c r="Y720" s="13">
        <f>(IF($K720="No",0,VLOOKUP(Y$3,LISTS!$M$2:$N$21,2,FALSE)*M720))*VLOOKUP($H720,LISTS!$G$2:$H$10,2,FALSE)</f>
        <v>0</v>
      </c>
      <c r="Z720" s="13">
        <f>(IF($K720="No",0,VLOOKUP(Z$3,LISTS!$M$2:$N$21,2,FALSE)*N720))*VLOOKUP($H720,LISTS!$G$2:$H$10,2,FALSE)</f>
        <v>0</v>
      </c>
      <c r="AA720" s="13">
        <f>(IF($K720="No",0,VLOOKUP(AA$3,LISTS!$M$2:$N$21,2,FALSE)*O720))*VLOOKUP($H720,LISTS!$G$2:$H$10,2,FALSE)</f>
        <v>0</v>
      </c>
      <c r="AB720" s="13">
        <f>(IF($K720="No",0,VLOOKUP(AB$3,LISTS!$M$2:$N$21,2,FALSE)*P720))*VLOOKUP($H720,LISTS!$G$2:$H$10,2,FALSE)</f>
        <v>0</v>
      </c>
      <c r="AC720" s="13">
        <f>(IF($K720="No",0,VLOOKUP(AC$3,LISTS!$M$2:$N$21,2,FALSE)*IF(Q720="YES",1,0)))*VLOOKUP($H720,LISTS!$G$2:$H$10,2,FALSE)</f>
        <v>0</v>
      </c>
      <c r="AD720" s="13">
        <f>(IF($K720="No",0,VLOOKUP(AD$3,LISTS!$M$2:$N$21,2,FALSE)*IF(R720="YES",1,0)))*VLOOKUP($H720,LISTS!$G$2:$H$10,2,FALSE)</f>
        <v>0</v>
      </c>
      <c r="AE720" s="13">
        <f>(IF($K720="No",0,VLOOKUP(AE$3,LISTS!$M$2:$N$21,2,FALSE)*IF(S720="YES",1,0)))*VLOOKUP($H720,LISTS!$G$2:$H$10,2,FALSE)</f>
        <v>0</v>
      </c>
      <c r="AF720" s="13">
        <f>(IF($K720="No",0,VLOOKUP(AF$3,LISTS!$M$2:$N$21,2,FALSE)*IF(T720="YES",1,0)))*VLOOKUP($H720,LISTS!$G$2:$H$10,2,FALSE)</f>
        <v>0</v>
      </c>
      <c r="AG720" s="13">
        <f>(IF($K720="No",0,VLOOKUP(AG$3,LISTS!$M$2:$N$21,2,FALSE)*IF(U720="YES",1,0)))*VLOOKUP($H720,LISTS!$G$2:$H$10,2,FALSE)</f>
        <v>0</v>
      </c>
      <c r="AH720" s="13">
        <f>(IF($K720="No",0,VLOOKUP(AH$3,LISTS!$M$2:$N$21,2,FALSE)*IF(V720="YES",1,0)))*VLOOKUP($H720,LISTS!$G$2:$H$10,2,FALSE)</f>
        <v>0</v>
      </c>
      <c r="AI720" s="29">
        <f t="shared" si="131"/>
        <v>0</v>
      </c>
    </row>
    <row r="721" spans="1:35" x14ac:dyDescent="0.25">
      <c r="A721" s="3">
        <f t="shared" si="125"/>
        <v>2023</v>
      </c>
      <c r="B721" s="11">
        <f t="shared" si="129"/>
        <v>25</v>
      </c>
      <c r="C721" s="11" t="str">
        <f>VLOOKUP($B721,'FIXTURES INPUT'!$A$4:$H$41,2,FALSE)</f>
        <v>WK25</v>
      </c>
      <c r="D721" s="13" t="str">
        <f>VLOOKUP($B721,'FIXTURES INPUT'!$A$4:$H$41,3,FALSE)</f>
        <v>Sun</v>
      </c>
      <c r="E721" s="14">
        <f>VLOOKUP($B721,'FIXTURES INPUT'!$A$4:$H$41,4,FALSE)</f>
        <v>45193</v>
      </c>
      <c r="F721" s="4" t="str">
        <f>VLOOKUP($B721,'FIXTURES INPUT'!$A$4:$H$41,6,FALSE)</f>
        <v>Edwardstone</v>
      </c>
      <c r="G721" s="13" t="str">
        <f>VLOOKUP($B721,'FIXTURES INPUT'!$A$4:$H$41,7,FALSE)</f>
        <v>Home</v>
      </c>
      <c r="H721" s="13" t="str">
        <f>VLOOKUP($B721,'FIXTURES INPUT'!$A$4:$H$41,8,FALSE)</f>
        <v>Standard</v>
      </c>
      <c r="I721" s="13">
        <f t="shared" si="130"/>
        <v>22</v>
      </c>
      <c r="J721" s="4" t="str">
        <f>VLOOKUP($I721,LISTS!$A$2:$B$39,2,FALSE)</f>
        <v>Additional 4</v>
      </c>
      <c r="K721" s="32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X721" s="13">
        <f>(IF($K721="No",0,VLOOKUP(X$3,LISTS!$M$2:$N$21,2,FALSE)*L721))*VLOOKUP($H721,LISTS!$G$2:$H$10,2,FALSE)</f>
        <v>0</v>
      </c>
      <c r="Y721" s="13">
        <f>(IF($K721="No",0,VLOOKUP(Y$3,LISTS!$M$2:$N$21,2,FALSE)*M721))*VLOOKUP($H721,LISTS!$G$2:$H$10,2,FALSE)</f>
        <v>0</v>
      </c>
      <c r="Z721" s="13">
        <f>(IF($K721="No",0,VLOOKUP(Z$3,LISTS!$M$2:$N$21,2,FALSE)*N721))*VLOOKUP($H721,LISTS!$G$2:$H$10,2,FALSE)</f>
        <v>0</v>
      </c>
      <c r="AA721" s="13">
        <f>(IF($K721="No",0,VLOOKUP(AA$3,LISTS!$M$2:$N$21,2,FALSE)*O721))*VLOOKUP($H721,LISTS!$G$2:$H$10,2,FALSE)</f>
        <v>0</v>
      </c>
      <c r="AB721" s="13">
        <f>(IF($K721="No",0,VLOOKUP(AB$3,LISTS!$M$2:$N$21,2,FALSE)*P721))*VLOOKUP($H721,LISTS!$G$2:$H$10,2,FALSE)</f>
        <v>0</v>
      </c>
      <c r="AC721" s="13">
        <f>(IF($K721="No",0,VLOOKUP(AC$3,LISTS!$M$2:$N$21,2,FALSE)*IF(Q721="YES",1,0)))*VLOOKUP($H721,LISTS!$G$2:$H$10,2,FALSE)</f>
        <v>0</v>
      </c>
      <c r="AD721" s="13">
        <f>(IF($K721="No",0,VLOOKUP(AD$3,LISTS!$M$2:$N$21,2,FALSE)*IF(R721="YES",1,0)))*VLOOKUP($H721,LISTS!$G$2:$H$10,2,FALSE)</f>
        <v>0</v>
      </c>
      <c r="AE721" s="13">
        <f>(IF($K721="No",0,VLOOKUP(AE$3,LISTS!$M$2:$N$21,2,FALSE)*IF(S721="YES",1,0)))*VLOOKUP($H721,LISTS!$G$2:$H$10,2,FALSE)</f>
        <v>0</v>
      </c>
      <c r="AF721" s="13">
        <f>(IF($K721="No",0,VLOOKUP(AF$3,LISTS!$M$2:$N$21,2,FALSE)*IF(T721="YES",1,0)))*VLOOKUP($H721,LISTS!$G$2:$H$10,2,FALSE)</f>
        <v>0</v>
      </c>
      <c r="AG721" s="13">
        <f>(IF($K721="No",0,VLOOKUP(AG$3,LISTS!$M$2:$N$21,2,FALSE)*IF(U721="YES",1,0)))*VLOOKUP($H721,LISTS!$G$2:$H$10,2,FALSE)</f>
        <v>0</v>
      </c>
      <c r="AH721" s="13">
        <f>(IF($K721="No",0,VLOOKUP(AH$3,LISTS!$M$2:$N$21,2,FALSE)*IF(V721="YES",1,0)))*VLOOKUP($H721,LISTS!$G$2:$H$10,2,FALSE)</f>
        <v>0</v>
      </c>
      <c r="AI721" s="29">
        <f t="shared" si="131"/>
        <v>0</v>
      </c>
    </row>
    <row r="722" spans="1:35" x14ac:dyDescent="0.25">
      <c r="A722" s="3">
        <f t="shared" si="125"/>
        <v>2023</v>
      </c>
      <c r="B722" s="11">
        <f t="shared" si="129"/>
        <v>25</v>
      </c>
      <c r="C722" s="11" t="str">
        <f>VLOOKUP($B722,'FIXTURES INPUT'!$A$4:$H$41,2,FALSE)</f>
        <v>WK25</v>
      </c>
      <c r="D722" s="13" t="str">
        <f>VLOOKUP($B722,'FIXTURES INPUT'!$A$4:$H$41,3,FALSE)</f>
        <v>Sun</v>
      </c>
      <c r="E722" s="14">
        <f>VLOOKUP($B722,'FIXTURES INPUT'!$A$4:$H$41,4,FALSE)</f>
        <v>45193</v>
      </c>
      <c r="F722" s="4" t="str">
        <f>VLOOKUP($B722,'FIXTURES INPUT'!$A$4:$H$41,6,FALSE)</f>
        <v>Edwardstone</v>
      </c>
      <c r="G722" s="13" t="str">
        <f>VLOOKUP($B722,'FIXTURES INPUT'!$A$4:$H$41,7,FALSE)</f>
        <v>Home</v>
      </c>
      <c r="H722" s="13" t="str">
        <f>VLOOKUP($B722,'FIXTURES INPUT'!$A$4:$H$41,8,FALSE)</f>
        <v>Standard</v>
      </c>
      <c r="I722" s="13">
        <f t="shared" si="130"/>
        <v>23</v>
      </c>
      <c r="J722" s="4" t="str">
        <f>VLOOKUP($I722,LISTS!$A$2:$B$39,2,FALSE)</f>
        <v>Additional 5</v>
      </c>
      <c r="K722" s="32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X722" s="13">
        <f>(IF($K722="No",0,VLOOKUP(X$3,LISTS!$M$2:$N$21,2,FALSE)*L722))*VLOOKUP($H722,LISTS!$G$2:$H$10,2,FALSE)</f>
        <v>0</v>
      </c>
      <c r="Y722" s="13">
        <f>(IF($K722="No",0,VLOOKUP(Y$3,LISTS!$M$2:$N$21,2,FALSE)*M722))*VLOOKUP($H722,LISTS!$G$2:$H$10,2,FALSE)</f>
        <v>0</v>
      </c>
      <c r="Z722" s="13">
        <f>(IF($K722="No",0,VLOOKUP(Z$3,LISTS!$M$2:$N$21,2,FALSE)*N722))*VLOOKUP($H722,LISTS!$G$2:$H$10,2,FALSE)</f>
        <v>0</v>
      </c>
      <c r="AA722" s="13">
        <f>(IF($K722="No",0,VLOOKUP(AA$3,LISTS!$M$2:$N$21,2,FALSE)*O722))*VLOOKUP($H722,LISTS!$G$2:$H$10,2,FALSE)</f>
        <v>0</v>
      </c>
      <c r="AB722" s="13">
        <f>(IF($K722="No",0,VLOOKUP(AB$3,LISTS!$M$2:$N$21,2,FALSE)*P722))*VLOOKUP($H722,LISTS!$G$2:$H$10,2,FALSE)</f>
        <v>0</v>
      </c>
      <c r="AC722" s="13">
        <f>(IF($K722="No",0,VLOOKUP(AC$3,LISTS!$M$2:$N$21,2,FALSE)*IF(Q722="YES",1,0)))*VLOOKUP($H722,LISTS!$G$2:$H$10,2,FALSE)</f>
        <v>0</v>
      </c>
      <c r="AD722" s="13">
        <f>(IF($K722="No",0,VLOOKUP(AD$3,LISTS!$M$2:$N$21,2,FALSE)*IF(R722="YES",1,0)))*VLOOKUP($H722,LISTS!$G$2:$H$10,2,FALSE)</f>
        <v>0</v>
      </c>
      <c r="AE722" s="13">
        <f>(IF($K722="No",0,VLOOKUP(AE$3,LISTS!$M$2:$N$21,2,FALSE)*IF(S722="YES",1,0)))*VLOOKUP($H722,LISTS!$G$2:$H$10,2,FALSE)</f>
        <v>0</v>
      </c>
      <c r="AF722" s="13">
        <f>(IF($K722="No",0,VLOOKUP(AF$3,LISTS!$M$2:$N$21,2,FALSE)*IF(T722="YES",1,0)))*VLOOKUP($H722,LISTS!$G$2:$H$10,2,FALSE)</f>
        <v>0</v>
      </c>
      <c r="AG722" s="13">
        <f>(IF($K722="No",0,VLOOKUP(AG$3,LISTS!$M$2:$N$21,2,FALSE)*IF(U722="YES",1,0)))*VLOOKUP($H722,LISTS!$G$2:$H$10,2,FALSE)</f>
        <v>0</v>
      </c>
      <c r="AH722" s="13">
        <f>(IF($K722="No",0,VLOOKUP(AH$3,LISTS!$M$2:$N$21,2,FALSE)*IF(V722="YES",1,0)))*VLOOKUP($H722,LISTS!$G$2:$H$10,2,FALSE)</f>
        <v>0</v>
      </c>
      <c r="AI722" s="29">
        <f t="shared" si="131"/>
        <v>0</v>
      </c>
    </row>
    <row r="723" spans="1:35" x14ac:dyDescent="0.25">
      <c r="A723" s="3">
        <f t="shared" si="125"/>
        <v>2023</v>
      </c>
      <c r="B723" s="11">
        <f t="shared" si="129"/>
        <v>25</v>
      </c>
      <c r="C723" s="11" t="str">
        <f>VLOOKUP($B723,'FIXTURES INPUT'!$A$4:$H$41,2,FALSE)</f>
        <v>WK25</v>
      </c>
      <c r="D723" s="13" t="str">
        <f>VLOOKUP($B723,'FIXTURES INPUT'!$A$4:$H$41,3,FALSE)</f>
        <v>Sun</v>
      </c>
      <c r="E723" s="14">
        <f>VLOOKUP($B723,'FIXTURES INPUT'!$A$4:$H$41,4,FALSE)</f>
        <v>45193</v>
      </c>
      <c r="F723" s="4" t="str">
        <f>VLOOKUP($B723,'FIXTURES INPUT'!$A$4:$H$41,6,FALSE)</f>
        <v>Edwardstone</v>
      </c>
      <c r="G723" s="13" t="str">
        <f>VLOOKUP($B723,'FIXTURES INPUT'!$A$4:$H$41,7,FALSE)</f>
        <v>Home</v>
      </c>
      <c r="H723" s="13" t="str">
        <f>VLOOKUP($B723,'FIXTURES INPUT'!$A$4:$H$41,8,FALSE)</f>
        <v>Standard</v>
      </c>
      <c r="I723" s="13">
        <f t="shared" si="130"/>
        <v>24</v>
      </c>
      <c r="J723" s="4" t="str">
        <f>VLOOKUP($I723,LISTS!$A$2:$B$39,2,FALSE)</f>
        <v>Additional 6</v>
      </c>
      <c r="K723" s="32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X723" s="13">
        <f>(IF($K723="No",0,VLOOKUP(X$3,LISTS!$M$2:$N$21,2,FALSE)*L723))*VLOOKUP($H723,LISTS!$G$2:$H$10,2,FALSE)</f>
        <v>0</v>
      </c>
      <c r="Y723" s="13">
        <f>(IF($K723="No",0,VLOOKUP(Y$3,LISTS!$M$2:$N$21,2,FALSE)*M723))*VLOOKUP($H723,LISTS!$G$2:$H$10,2,FALSE)</f>
        <v>0</v>
      </c>
      <c r="Z723" s="13">
        <f>(IF($K723="No",0,VLOOKUP(Z$3,LISTS!$M$2:$N$21,2,FALSE)*N723))*VLOOKUP($H723,LISTS!$G$2:$H$10,2,FALSE)</f>
        <v>0</v>
      </c>
      <c r="AA723" s="13">
        <f>(IF($K723="No",0,VLOOKUP(AA$3,LISTS!$M$2:$N$21,2,FALSE)*O723))*VLOOKUP($H723,LISTS!$G$2:$H$10,2,FALSE)</f>
        <v>0</v>
      </c>
      <c r="AB723" s="13">
        <f>(IF($K723="No",0,VLOOKUP(AB$3,LISTS!$M$2:$N$21,2,FALSE)*P723))*VLOOKUP($H723,LISTS!$G$2:$H$10,2,FALSE)</f>
        <v>0</v>
      </c>
      <c r="AC723" s="13">
        <f>(IF($K723="No",0,VLOOKUP(AC$3,LISTS!$M$2:$N$21,2,FALSE)*IF(Q723="YES",1,0)))*VLOOKUP($H723,LISTS!$G$2:$H$10,2,FALSE)</f>
        <v>0</v>
      </c>
      <c r="AD723" s="13">
        <f>(IF($K723="No",0,VLOOKUP(AD$3,LISTS!$M$2:$N$21,2,FALSE)*IF(R723="YES",1,0)))*VLOOKUP($H723,LISTS!$G$2:$H$10,2,FALSE)</f>
        <v>0</v>
      </c>
      <c r="AE723" s="13">
        <f>(IF($K723="No",0,VLOOKUP(AE$3,LISTS!$M$2:$N$21,2,FALSE)*IF(S723="YES",1,0)))*VLOOKUP($H723,LISTS!$G$2:$H$10,2,FALSE)</f>
        <v>0</v>
      </c>
      <c r="AF723" s="13">
        <f>(IF($K723="No",0,VLOOKUP(AF$3,LISTS!$M$2:$N$21,2,FALSE)*IF(T723="YES",1,0)))*VLOOKUP($H723,LISTS!$G$2:$H$10,2,FALSE)</f>
        <v>0</v>
      </c>
      <c r="AG723" s="13">
        <f>(IF($K723="No",0,VLOOKUP(AG$3,LISTS!$M$2:$N$21,2,FALSE)*IF(U723="YES",1,0)))*VLOOKUP($H723,LISTS!$G$2:$H$10,2,FALSE)</f>
        <v>0</v>
      </c>
      <c r="AH723" s="13">
        <f>(IF($K723="No",0,VLOOKUP(AH$3,LISTS!$M$2:$N$21,2,FALSE)*IF(V723="YES",1,0)))*VLOOKUP($H723,LISTS!$G$2:$H$10,2,FALSE)</f>
        <v>0</v>
      </c>
      <c r="AI723" s="29">
        <f t="shared" si="131"/>
        <v>0</v>
      </c>
    </row>
    <row r="724" spans="1:35" x14ac:dyDescent="0.25">
      <c r="A724" s="3">
        <f t="shared" si="125"/>
        <v>2023</v>
      </c>
      <c r="B724" s="11">
        <f t="shared" si="129"/>
        <v>25</v>
      </c>
      <c r="C724" s="11" t="str">
        <f>VLOOKUP($B724,'FIXTURES INPUT'!$A$4:$H$41,2,FALSE)</f>
        <v>WK25</v>
      </c>
      <c r="D724" s="13" t="str">
        <f>VLOOKUP($B724,'FIXTURES INPUT'!$A$4:$H$41,3,FALSE)</f>
        <v>Sun</v>
      </c>
      <c r="E724" s="14">
        <f>VLOOKUP($B724,'FIXTURES INPUT'!$A$4:$H$41,4,FALSE)</f>
        <v>45193</v>
      </c>
      <c r="F724" s="4" t="str">
        <f>VLOOKUP($B724,'FIXTURES INPUT'!$A$4:$H$41,6,FALSE)</f>
        <v>Edwardstone</v>
      </c>
      <c r="G724" s="13" t="str">
        <f>VLOOKUP($B724,'FIXTURES INPUT'!$A$4:$H$41,7,FALSE)</f>
        <v>Home</v>
      </c>
      <c r="H724" s="13" t="str">
        <f>VLOOKUP($B724,'FIXTURES INPUT'!$A$4:$H$41,8,FALSE)</f>
        <v>Standard</v>
      </c>
      <c r="I724" s="13">
        <f t="shared" si="130"/>
        <v>25</v>
      </c>
      <c r="J724" s="4" t="str">
        <f>VLOOKUP($I724,LISTS!$A$2:$B$39,2,FALSE)</f>
        <v>Additional 7</v>
      </c>
      <c r="K724" s="32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X724" s="13">
        <f>(IF($K724="No",0,VLOOKUP(X$3,LISTS!$M$2:$N$21,2,FALSE)*L724))*VLOOKUP($H724,LISTS!$G$2:$H$10,2,FALSE)</f>
        <v>0</v>
      </c>
      <c r="Y724" s="13">
        <f>(IF($K724="No",0,VLOOKUP(Y$3,LISTS!$M$2:$N$21,2,FALSE)*M724))*VLOOKUP($H724,LISTS!$G$2:$H$10,2,FALSE)</f>
        <v>0</v>
      </c>
      <c r="Z724" s="13">
        <f>(IF($K724="No",0,VLOOKUP(Z$3,LISTS!$M$2:$N$21,2,FALSE)*N724))*VLOOKUP($H724,LISTS!$G$2:$H$10,2,FALSE)</f>
        <v>0</v>
      </c>
      <c r="AA724" s="13">
        <f>(IF($K724="No",0,VLOOKUP(AA$3,LISTS!$M$2:$N$21,2,FALSE)*O724))*VLOOKUP($H724,LISTS!$G$2:$H$10,2,FALSE)</f>
        <v>0</v>
      </c>
      <c r="AB724" s="13">
        <f>(IF($K724="No",0,VLOOKUP(AB$3,LISTS!$M$2:$N$21,2,FALSE)*P724))*VLOOKUP($H724,LISTS!$G$2:$H$10,2,FALSE)</f>
        <v>0</v>
      </c>
      <c r="AC724" s="13">
        <f>(IF($K724="No",0,VLOOKUP(AC$3,LISTS!$M$2:$N$21,2,FALSE)*IF(Q724="YES",1,0)))*VLOOKUP($H724,LISTS!$G$2:$H$10,2,FALSE)</f>
        <v>0</v>
      </c>
      <c r="AD724" s="13">
        <f>(IF($K724="No",0,VLOOKUP(AD$3,LISTS!$M$2:$N$21,2,FALSE)*IF(R724="YES",1,0)))*VLOOKUP($H724,LISTS!$G$2:$H$10,2,FALSE)</f>
        <v>0</v>
      </c>
      <c r="AE724" s="13">
        <f>(IF($K724="No",0,VLOOKUP(AE$3,LISTS!$M$2:$N$21,2,FALSE)*IF(S724="YES",1,0)))*VLOOKUP($H724,LISTS!$G$2:$H$10,2,FALSE)</f>
        <v>0</v>
      </c>
      <c r="AF724" s="13">
        <f>(IF($K724="No",0,VLOOKUP(AF$3,LISTS!$M$2:$N$21,2,FALSE)*IF(T724="YES",1,0)))*VLOOKUP($H724,LISTS!$G$2:$H$10,2,FALSE)</f>
        <v>0</v>
      </c>
      <c r="AG724" s="13">
        <f>(IF($K724="No",0,VLOOKUP(AG$3,LISTS!$M$2:$N$21,2,FALSE)*IF(U724="YES",1,0)))*VLOOKUP($H724,LISTS!$G$2:$H$10,2,FALSE)</f>
        <v>0</v>
      </c>
      <c r="AH724" s="13">
        <f>(IF($K724="No",0,VLOOKUP(AH$3,LISTS!$M$2:$N$21,2,FALSE)*IF(V724="YES",1,0)))*VLOOKUP($H724,LISTS!$G$2:$H$10,2,FALSE)</f>
        <v>0</v>
      </c>
      <c r="AI724" s="29">
        <f t="shared" si="131"/>
        <v>0</v>
      </c>
    </row>
    <row r="725" spans="1:35" x14ac:dyDescent="0.25">
      <c r="A725" s="3">
        <f t="shared" si="125"/>
        <v>2023</v>
      </c>
      <c r="B725" s="11">
        <f t="shared" si="129"/>
        <v>25</v>
      </c>
      <c r="C725" s="11" t="str">
        <f>VLOOKUP($B725,'FIXTURES INPUT'!$A$4:$H$41,2,FALSE)</f>
        <v>WK25</v>
      </c>
      <c r="D725" s="13" t="str">
        <f>VLOOKUP($B725,'FIXTURES INPUT'!$A$4:$H$41,3,FALSE)</f>
        <v>Sun</v>
      </c>
      <c r="E725" s="14">
        <f>VLOOKUP($B725,'FIXTURES INPUT'!$A$4:$H$41,4,FALSE)</f>
        <v>45193</v>
      </c>
      <c r="F725" s="4" t="str">
        <f>VLOOKUP($B725,'FIXTURES INPUT'!$A$4:$H$41,6,FALSE)</f>
        <v>Edwardstone</v>
      </c>
      <c r="G725" s="13" t="str">
        <f>VLOOKUP($B725,'FIXTURES INPUT'!$A$4:$H$41,7,FALSE)</f>
        <v>Home</v>
      </c>
      <c r="H725" s="13" t="str">
        <f>VLOOKUP($B725,'FIXTURES INPUT'!$A$4:$H$41,8,FALSE)</f>
        <v>Standard</v>
      </c>
      <c r="I725" s="13">
        <f t="shared" si="130"/>
        <v>26</v>
      </c>
      <c r="J725" s="4" t="str">
        <f>VLOOKUP($I725,LISTS!$A$2:$B$39,2,FALSE)</f>
        <v>Additional 8</v>
      </c>
      <c r="K725" s="32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X725" s="13">
        <f>(IF($K725="No",0,VLOOKUP(X$3,LISTS!$M$2:$N$21,2,FALSE)*L725))*VLOOKUP($H725,LISTS!$G$2:$H$10,2,FALSE)</f>
        <v>0</v>
      </c>
      <c r="Y725" s="13">
        <f>(IF($K725="No",0,VLOOKUP(Y$3,LISTS!$M$2:$N$21,2,FALSE)*M725))*VLOOKUP($H725,LISTS!$G$2:$H$10,2,FALSE)</f>
        <v>0</v>
      </c>
      <c r="Z725" s="13">
        <f>(IF($K725="No",0,VLOOKUP(Z$3,LISTS!$M$2:$N$21,2,FALSE)*N725))*VLOOKUP($H725,LISTS!$G$2:$H$10,2,FALSE)</f>
        <v>0</v>
      </c>
      <c r="AA725" s="13">
        <f>(IF($K725="No",0,VLOOKUP(AA$3,LISTS!$M$2:$N$21,2,FALSE)*O725))*VLOOKUP($H725,LISTS!$G$2:$H$10,2,FALSE)</f>
        <v>0</v>
      </c>
      <c r="AB725" s="13">
        <f>(IF($K725="No",0,VLOOKUP(AB$3,LISTS!$M$2:$N$21,2,FALSE)*P725))*VLOOKUP($H725,LISTS!$G$2:$H$10,2,FALSE)</f>
        <v>0</v>
      </c>
      <c r="AC725" s="13">
        <f>(IF($K725="No",0,VLOOKUP(AC$3,LISTS!$M$2:$N$21,2,FALSE)*IF(Q725="YES",1,0)))*VLOOKUP($H725,LISTS!$G$2:$H$10,2,FALSE)</f>
        <v>0</v>
      </c>
      <c r="AD725" s="13">
        <f>(IF($K725="No",0,VLOOKUP(AD$3,LISTS!$M$2:$N$21,2,FALSE)*IF(R725="YES",1,0)))*VLOOKUP($H725,LISTS!$G$2:$H$10,2,FALSE)</f>
        <v>0</v>
      </c>
      <c r="AE725" s="13">
        <f>(IF($K725="No",0,VLOOKUP(AE$3,LISTS!$M$2:$N$21,2,FALSE)*IF(S725="YES",1,0)))*VLOOKUP($H725,LISTS!$G$2:$H$10,2,FALSE)</f>
        <v>0</v>
      </c>
      <c r="AF725" s="13">
        <f>(IF($K725="No",0,VLOOKUP(AF$3,LISTS!$M$2:$N$21,2,FALSE)*IF(T725="YES",1,0)))*VLOOKUP($H725,LISTS!$G$2:$H$10,2,FALSE)</f>
        <v>0</v>
      </c>
      <c r="AG725" s="13">
        <f>(IF($K725="No",0,VLOOKUP(AG$3,LISTS!$M$2:$N$21,2,FALSE)*IF(U725="YES",1,0)))*VLOOKUP($H725,LISTS!$G$2:$H$10,2,FALSE)</f>
        <v>0</v>
      </c>
      <c r="AH725" s="13">
        <f>(IF($K725="No",0,VLOOKUP(AH$3,LISTS!$M$2:$N$21,2,FALSE)*IF(V725="YES",1,0)))*VLOOKUP($H725,LISTS!$G$2:$H$10,2,FALSE)</f>
        <v>0</v>
      </c>
      <c r="AI725" s="29">
        <f t="shared" si="131"/>
        <v>0</v>
      </c>
    </row>
    <row r="726" spans="1:35" x14ac:dyDescent="0.25">
      <c r="A726" s="3">
        <f t="shared" si="125"/>
        <v>2023</v>
      </c>
      <c r="B726" s="11">
        <f t="shared" si="129"/>
        <v>25</v>
      </c>
      <c r="C726" s="11" t="str">
        <f>VLOOKUP($B726,'FIXTURES INPUT'!$A$4:$H$41,2,FALSE)</f>
        <v>WK25</v>
      </c>
      <c r="D726" s="13" t="str">
        <f>VLOOKUP($B726,'FIXTURES INPUT'!$A$4:$H$41,3,FALSE)</f>
        <v>Sun</v>
      </c>
      <c r="E726" s="14">
        <f>VLOOKUP($B726,'FIXTURES INPUT'!$A$4:$H$41,4,FALSE)</f>
        <v>45193</v>
      </c>
      <c r="F726" s="4" t="str">
        <f>VLOOKUP($B726,'FIXTURES INPUT'!$A$4:$H$41,6,FALSE)</f>
        <v>Edwardstone</v>
      </c>
      <c r="G726" s="13" t="str">
        <f>VLOOKUP($B726,'FIXTURES INPUT'!$A$4:$H$41,7,FALSE)</f>
        <v>Home</v>
      </c>
      <c r="H726" s="13" t="str">
        <f>VLOOKUP($B726,'FIXTURES INPUT'!$A$4:$H$41,8,FALSE)</f>
        <v>Standard</v>
      </c>
      <c r="I726" s="13">
        <f t="shared" si="130"/>
        <v>27</v>
      </c>
      <c r="J726" s="4" t="str">
        <f>VLOOKUP($I726,LISTS!$A$2:$B$39,2,FALSE)</f>
        <v>Additional 9</v>
      </c>
      <c r="K726" s="32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X726" s="13">
        <f>(IF($K726="No",0,VLOOKUP(X$3,LISTS!$M$2:$N$21,2,FALSE)*L726))*VLOOKUP($H726,LISTS!$G$2:$H$10,2,FALSE)</f>
        <v>0</v>
      </c>
      <c r="Y726" s="13">
        <f>(IF($K726="No",0,VLOOKUP(Y$3,LISTS!$M$2:$N$21,2,FALSE)*M726))*VLOOKUP($H726,LISTS!$G$2:$H$10,2,FALSE)</f>
        <v>0</v>
      </c>
      <c r="Z726" s="13">
        <f>(IF($K726="No",0,VLOOKUP(Z$3,LISTS!$M$2:$N$21,2,FALSE)*N726))*VLOOKUP($H726,LISTS!$G$2:$H$10,2,FALSE)</f>
        <v>0</v>
      </c>
      <c r="AA726" s="13">
        <f>(IF($K726="No",0,VLOOKUP(AA$3,LISTS!$M$2:$N$21,2,FALSE)*O726))*VLOOKUP($H726,LISTS!$G$2:$H$10,2,FALSE)</f>
        <v>0</v>
      </c>
      <c r="AB726" s="13">
        <f>(IF($K726="No",0,VLOOKUP(AB$3,LISTS!$M$2:$N$21,2,FALSE)*P726))*VLOOKUP($H726,LISTS!$G$2:$H$10,2,FALSE)</f>
        <v>0</v>
      </c>
      <c r="AC726" s="13">
        <f>(IF($K726="No",0,VLOOKUP(AC$3,LISTS!$M$2:$N$21,2,FALSE)*IF(Q726="YES",1,0)))*VLOOKUP($H726,LISTS!$G$2:$H$10,2,FALSE)</f>
        <v>0</v>
      </c>
      <c r="AD726" s="13">
        <f>(IF($K726="No",0,VLOOKUP(AD$3,LISTS!$M$2:$N$21,2,FALSE)*IF(R726="YES",1,0)))*VLOOKUP($H726,LISTS!$G$2:$H$10,2,FALSE)</f>
        <v>0</v>
      </c>
      <c r="AE726" s="13">
        <f>(IF($K726="No",0,VLOOKUP(AE$3,LISTS!$M$2:$N$21,2,FALSE)*IF(S726="YES",1,0)))*VLOOKUP($H726,LISTS!$G$2:$H$10,2,FALSE)</f>
        <v>0</v>
      </c>
      <c r="AF726" s="13">
        <f>(IF($K726="No",0,VLOOKUP(AF$3,LISTS!$M$2:$N$21,2,FALSE)*IF(T726="YES",1,0)))*VLOOKUP($H726,LISTS!$G$2:$H$10,2,FALSE)</f>
        <v>0</v>
      </c>
      <c r="AG726" s="13">
        <f>(IF($K726="No",0,VLOOKUP(AG$3,LISTS!$M$2:$N$21,2,FALSE)*IF(U726="YES",1,0)))*VLOOKUP($H726,LISTS!$G$2:$H$10,2,FALSE)</f>
        <v>0</v>
      </c>
      <c r="AH726" s="13">
        <f>(IF($K726="No",0,VLOOKUP(AH$3,LISTS!$M$2:$N$21,2,FALSE)*IF(V726="YES",1,0)))*VLOOKUP($H726,LISTS!$G$2:$H$10,2,FALSE)</f>
        <v>0</v>
      </c>
      <c r="AI726" s="29">
        <f t="shared" si="131"/>
        <v>0</v>
      </c>
    </row>
    <row r="727" spans="1:35" x14ac:dyDescent="0.25">
      <c r="A727" s="3">
        <f t="shared" si="125"/>
        <v>2023</v>
      </c>
      <c r="B727" s="11">
        <f t="shared" si="129"/>
        <v>25</v>
      </c>
      <c r="C727" s="11" t="str">
        <f>VLOOKUP($B727,'FIXTURES INPUT'!$A$4:$H$41,2,FALSE)</f>
        <v>WK25</v>
      </c>
      <c r="D727" s="13" t="str">
        <f>VLOOKUP($B727,'FIXTURES INPUT'!$A$4:$H$41,3,FALSE)</f>
        <v>Sun</v>
      </c>
      <c r="E727" s="14">
        <f>VLOOKUP($B727,'FIXTURES INPUT'!$A$4:$H$41,4,FALSE)</f>
        <v>45193</v>
      </c>
      <c r="F727" s="4" t="str">
        <f>VLOOKUP($B727,'FIXTURES INPUT'!$A$4:$H$41,6,FALSE)</f>
        <v>Edwardstone</v>
      </c>
      <c r="G727" s="13" t="str">
        <f>VLOOKUP($B727,'FIXTURES INPUT'!$A$4:$H$41,7,FALSE)</f>
        <v>Home</v>
      </c>
      <c r="H727" s="13" t="str">
        <f>VLOOKUP($B727,'FIXTURES INPUT'!$A$4:$H$41,8,FALSE)</f>
        <v>Standard</v>
      </c>
      <c r="I727" s="13">
        <f t="shared" si="130"/>
        <v>28</v>
      </c>
      <c r="J727" s="4" t="str">
        <f>VLOOKUP($I727,LISTS!$A$2:$B$39,2,FALSE)</f>
        <v>Additional 10</v>
      </c>
      <c r="K727" s="32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X727" s="13">
        <f>(IF($K727="No",0,VLOOKUP(X$3,LISTS!$M$2:$N$21,2,FALSE)*L727))*VLOOKUP($H727,LISTS!$G$2:$H$10,2,FALSE)</f>
        <v>0</v>
      </c>
      <c r="Y727" s="13">
        <f>(IF($K727="No",0,VLOOKUP(Y$3,LISTS!$M$2:$N$21,2,FALSE)*M727))*VLOOKUP($H727,LISTS!$G$2:$H$10,2,FALSE)</f>
        <v>0</v>
      </c>
      <c r="Z727" s="13">
        <f>(IF($K727="No",0,VLOOKUP(Z$3,LISTS!$M$2:$N$21,2,FALSE)*N727))*VLOOKUP($H727,LISTS!$G$2:$H$10,2,FALSE)</f>
        <v>0</v>
      </c>
      <c r="AA727" s="13">
        <f>(IF($K727="No",0,VLOOKUP(AA$3,LISTS!$M$2:$N$21,2,FALSE)*O727))*VLOOKUP($H727,LISTS!$G$2:$H$10,2,FALSE)</f>
        <v>0</v>
      </c>
      <c r="AB727" s="13">
        <f>(IF($K727="No",0,VLOOKUP(AB$3,LISTS!$M$2:$N$21,2,FALSE)*P727))*VLOOKUP($H727,LISTS!$G$2:$H$10,2,FALSE)</f>
        <v>0</v>
      </c>
      <c r="AC727" s="13">
        <f>(IF($K727="No",0,VLOOKUP(AC$3,LISTS!$M$2:$N$21,2,FALSE)*IF(Q727="YES",1,0)))*VLOOKUP($H727,LISTS!$G$2:$H$10,2,FALSE)</f>
        <v>0</v>
      </c>
      <c r="AD727" s="13">
        <f>(IF($K727="No",0,VLOOKUP(AD$3,LISTS!$M$2:$N$21,2,FALSE)*IF(R727="YES",1,0)))*VLOOKUP($H727,LISTS!$G$2:$H$10,2,FALSE)</f>
        <v>0</v>
      </c>
      <c r="AE727" s="13">
        <f>(IF($K727="No",0,VLOOKUP(AE$3,LISTS!$M$2:$N$21,2,FALSE)*IF(S727="YES",1,0)))*VLOOKUP($H727,LISTS!$G$2:$H$10,2,FALSE)</f>
        <v>0</v>
      </c>
      <c r="AF727" s="13">
        <f>(IF($K727="No",0,VLOOKUP(AF$3,LISTS!$M$2:$N$21,2,FALSE)*IF(T727="YES",1,0)))*VLOOKUP($H727,LISTS!$G$2:$H$10,2,FALSE)</f>
        <v>0</v>
      </c>
      <c r="AG727" s="13">
        <f>(IF($K727="No",0,VLOOKUP(AG$3,LISTS!$M$2:$N$21,2,FALSE)*IF(U727="YES",1,0)))*VLOOKUP($H727,LISTS!$G$2:$H$10,2,FALSE)</f>
        <v>0</v>
      </c>
      <c r="AH727" s="13">
        <f>(IF($K727="No",0,VLOOKUP(AH$3,LISTS!$M$2:$N$21,2,FALSE)*IF(V727="YES",1,0)))*VLOOKUP($H727,LISTS!$G$2:$H$10,2,FALSE)</f>
        <v>0</v>
      </c>
      <c r="AI727" s="29">
        <f t="shared" si="131"/>
        <v>0</v>
      </c>
    </row>
    <row r="728" spans="1:35" ht="15.75" thickBot="1" x14ac:dyDescent="0.3">
      <c r="A728" s="6">
        <f t="shared" si="125"/>
        <v>2023</v>
      </c>
      <c r="B728" s="15">
        <f t="shared" si="129"/>
        <v>25</v>
      </c>
      <c r="C728" s="15" t="str">
        <f>VLOOKUP($B728,'FIXTURES INPUT'!$A$4:$H$41,2,FALSE)</f>
        <v>WK25</v>
      </c>
      <c r="D728" s="15" t="str">
        <f>VLOOKUP($B728,'FIXTURES INPUT'!$A$4:$H$41,3,FALSE)</f>
        <v>Sun</v>
      </c>
      <c r="E728" s="16">
        <f>VLOOKUP($B728,'FIXTURES INPUT'!$A$4:$H$41,4,FALSE)</f>
        <v>45193</v>
      </c>
      <c r="F728" s="6" t="str">
        <f>VLOOKUP($B728,'FIXTURES INPUT'!$A$4:$H$41,6,FALSE)</f>
        <v>Edwardstone</v>
      </c>
      <c r="G728" s="15" t="str">
        <f>VLOOKUP($B728,'FIXTURES INPUT'!$A$4:$H$41,7,FALSE)</f>
        <v>Home</v>
      </c>
      <c r="H728" s="15" t="str">
        <f>VLOOKUP($B728,'FIXTURES INPUT'!$A$4:$H$41,8,FALSE)</f>
        <v>Standard</v>
      </c>
      <c r="I728" s="15">
        <f t="shared" si="130"/>
        <v>29</v>
      </c>
      <c r="J728" s="6" t="str">
        <f>VLOOKUP($I728,LISTS!$A$2:$B$39,2,FALSE)</f>
        <v>Additional 11</v>
      </c>
      <c r="K728" s="33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X728" s="15">
        <f>(IF($K728="No",0,VLOOKUP(X$3,LISTS!$M$2:$N$21,2,FALSE)*L728))*VLOOKUP($H728,LISTS!$G$2:$H$10,2,FALSE)</f>
        <v>0</v>
      </c>
      <c r="Y728" s="15">
        <f>(IF($K728="No",0,VLOOKUP(Y$3,LISTS!$M$2:$N$21,2,FALSE)*M728))*VLOOKUP($H728,LISTS!$G$2:$H$10,2,FALSE)</f>
        <v>0</v>
      </c>
      <c r="Z728" s="15">
        <f>(IF($K728="No",0,VLOOKUP(Z$3,LISTS!$M$2:$N$21,2,FALSE)*N728))*VLOOKUP($H728,LISTS!$G$2:$H$10,2,FALSE)</f>
        <v>0</v>
      </c>
      <c r="AA728" s="15">
        <f>(IF($K728="No",0,VLOOKUP(AA$3,LISTS!$M$2:$N$21,2,FALSE)*O728))*VLOOKUP($H728,LISTS!$G$2:$H$10,2,FALSE)</f>
        <v>0</v>
      </c>
      <c r="AB728" s="15">
        <f>(IF($K728="No",0,VLOOKUP(AB$3,LISTS!$M$2:$N$21,2,FALSE)*P728))*VLOOKUP($H728,LISTS!$G$2:$H$10,2,FALSE)</f>
        <v>0</v>
      </c>
      <c r="AC728" s="15">
        <f>(IF($K728="No",0,VLOOKUP(AC$3,LISTS!$M$2:$N$21,2,FALSE)*IF(Q728="YES",1,0)))*VLOOKUP($H728,LISTS!$G$2:$H$10,2,FALSE)</f>
        <v>0</v>
      </c>
      <c r="AD728" s="15">
        <f>(IF($K728="No",0,VLOOKUP(AD$3,LISTS!$M$2:$N$21,2,FALSE)*IF(R728="YES",1,0)))*VLOOKUP($H728,LISTS!$G$2:$H$10,2,FALSE)</f>
        <v>0</v>
      </c>
      <c r="AE728" s="15">
        <f>(IF($K728="No",0,VLOOKUP(AE$3,LISTS!$M$2:$N$21,2,FALSE)*IF(S728="YES",1,0)))*VLOOKUP($H728,LISTS!$G$2:$H$10,2,FALSE)</f>
        <v>0</v>
      </c>
      <c r="AF728" s="15">
        <f>(IF($K728="No",0,VLOOKUP(AF$3,LISTS!$M$2:$N$21,2,FALSE)*IF(T728="YES",1,0)))*VLOOKUP($H728,LISTS!$G$2:$H$10,2,FALSE)</f>
        <v>0</v>
      </c>
      <c r="AG728" s="15">
        <f>(IF($K728="No",0,VLOOKUP(AG$3,LISTS!$M$2:$N$21,2,FALSE)*IF(U728="YES",1,0)))*VLOOKUP($H728,LISTS!$G$2:$H$10,2,FALSE)</f>
        <v>0</v>
      </c>
      <c r="AH728" s="15">
        <f>(IF($K728="No",0,VLOOKUP(AH$3,LISTS!$M$2:$N$21,2,FALSE)*IF(V728="YES",1,0)))*VLOOKUP($H728,LISTS!$G$2:$H$10,2,FALSE)</f>
        <v>0</v>
      </c>
      <c r="AI728" s="30">
        <f t="shared" si="131"/>
        <v>0</v>
      </c>
    </row>
    <row r="729" spans="1:35" ht="15.75" thickTop="1" x14ac:dyDescent="0.25">
      <c r="A729" s="3">
        <v>2022</v>
      </c>
      <c r="B729" s="11">
        <f t="shared" ref="B729" si="132">B700+1</f>
        <v>26</v>
      </c>
      <c r="C729" s="11" t="str">
        <f>VLOOKUP($B729,'FIXTURES INPUT'!$A$4:$H$41,2,FALSE)</f>
        <v>WK26</v>
      </c>
      <c r="D729" s="11" t="str">
        <f>VLOOKUP($B729,'FIXTURES INPUT'!$A$4:$H$41,3,FALSE)</f>
        <v>Sun</v>
      </c>
      <c r="E729" s="12">
        <f>VLOOKUP($B729,'FIXTURES INPUT'!$A$4:$H$41,4,FALSE)</f>
        <v>45200</v>
      </c>
      <c r="F729" s="3" t="str">
        <f>VLOOKUP($B729,'FIXTURES INPUT'!$A$4:$H$41,6,FALSE)</f>
        <v>TBC</v>
      </c>
      <c r="G729" s="11" t="str">
        <f>VLOOKUP($B729,'FIXTURES INPUT'!$A$4:$H$41,7,FALSE)</f>
        <v>-</v>
      </c>
      <c r="H729" s="11" t="str">
        <f>VLOOKUP($B729,'FIXTURES INPUT'!$A$4:$H$41,8,FALSE)</f>
        <v>Standard</v>
      </c>
      <c r="I729" s="11">
        <v>1</v>
      </c>
      <c r="J729" s="3" t="str">
        <f>VLOOKUP($I729,LISTS!$A$2:$B$39,2,FALSE)</f>
        <v>Logan</v>
      </c>
      <c r="K729" s="31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X729" s="11">
        <f>(IF($K729="No",0,VLOOKUP(X$3,LISTS!$M$2:$N$21,2,FALSE)*L729))*VLOOKUP($H729,LISTS!$G$2:$H$10,2,FALSE)</f>
        <v>0</v>
      </c>
      <c r="Y729" s="11">
        <f>(IF($K729="No",0,VLOOKUP(Y$3,LISTS!$M$2:$N$21,2,FALSE)*M729))*VLOOKUP($H729,LISTS!$G$2:$H$10,2,FALSE)</f>
        <v>0</v>
      </c>
      <c r="Z729" s="11">
        <f>(IF($K729="No",0,VLOOKUP(Z$3,LISTS!$M$2:$N$21,2,FALSE)*N729))*VLOOKUP($H729,LISTS!$G$2:$H$10,2,FALSE)</f>
        <v>0</v>
      </c>
      <c r="AA729" s="11">
        <f>(IF($K729="No",0,VLOOKUP(AA$3,LISTS!$M$2:$N$21,2,FALSE)*O729))*VLOOKUP($H729,LISTS!$G$2:$H$10,2,FALSE)</f>
        <v>0</v>
      </c>
      <c r="AB729" s="11">
        <f>(IF($K729="No",0,VLOOKUP(AB$3,LISTS!$M$2:$N$21,2,FALSE)*P729))*VLOOKUP($H729,LISTS!$G$2:$H$10,2,FALSE)</f>
        <v>0</v>
      </c>
      <c r="AC729" s="11">
        <f>(IF($K729="No",0,VLOOKUP(AC$3,LISTS!$M$2:$N$21,2,FALSE)*IF(Q729="YES",1,0)))*VLOOKUP($H729,LISTS!$G$2:$H$10,2,FALSE)</f>
        <v>0</v>
      </c>
      <c r="AD729" s="11">
        <f>(IF($K729="No",0,VLOOKUP(AD$3,LISTS!$M$2:$N$21,2,FALSE)*IF(R729="YES",1,0)))*VLOOKUP($H729,LISTS!$G$2:$H$10,2,FALSE)</f>
        <v>0</v>
      </c>
      <c r="AE729" s="11">
        <f>(IF($K729="No",0,VLOOKUP(AE$3,LISTS!$M$2:$N$21,2,FALSE)*IF(S729="YES",1,0)))*VLOOKUP($H729,LISTS!$G$2:$H$10,2,FALSE)</f>
        <v>0</v>
      </c>
      <c r="AF729" s="11">
        <f>(IF($K729="No",0,VLOOKUP(AF$3,LISTS!$M$2:$N$21,2,FALSE)*IF(T729="YES",1,0)))*VLOOKUP($H729,LISTS!$G$2:$H$10,2,FALSE)</f>
        <v>0</v>
      </c>
      <c r="AG729" s="11">
        <f>(IF($K729="No",0,VLOOKUP(AG$3,LISTS!$M$2:$N$21,2,FALSE)*IF(U729="YES",1,0)))*VLOOKUP($H729,LISTS!$G$2:$H$10,2,FALSE)</f>
        <v>0</v>
      </c>
      <c r="AH729" s="11">
        <f>(IF($K729="No",0,VLOOKUP(AH$3,LISTS!$M$2:$N$21,2,FALSE)*IF(V729="YES",1,0)))*VLOOKUP($H729,LISTS!$G$2:$H$10,2,FALSE)</f>
        <v>0</v>
      </c>
      <c r="AI729" s="28">
        <f t="shared" si="131"/>
        <v>0</v>
      </c>
    </row>
    <row r="730" spans="1:35" x14ac:dyDescent="0.25">
      <c r="A730" s="3">
        <f t="shared" si="125"/>
        <v>2023</v>
      </c>
      <c r="B730" s="11">
        <f t="shared" ref="B730:B757" si="133">B729</f>
        <v>26</v>
      </c>
      <c r="C730" s="11" t="str">
        <f>VLOOKUP($B730,'FIXTURES INPUT'!$A$4:$H$41,2,FALSE)</f>
        <v>WK26</v>
      </c>
      <c r="D730" s="13" t="str">
        <f>VLOOKUP($B730,'FIXTURES INPUT'!$A$4:$H$41,3,FALSE)</f>
        <v>Sun</v>
      </c>
      <c r="E730" s="14">
        <f>VLOOKUP($B730,'FIXTURES INPUT'!$A$4:$H$41,4,FALSE)</f>
        <v>45200</v>
      </c>
      <c r="F730" s="4" t="str">
        <f>VLOOKUP($B730,'FIXTURES INPUT'!$A$4:$H$41,6,FALSE)</f>
        <v>TBC</v>
      </c>
      <c r="G730" s="13" t="str">
        <f>VLOOKUP($B730,'FIXTURES INPUT'!$A$4:$H$41,7,FALSE)</f>
        <v>-</v>
      </c>
      <c r="H730" s="13" t="str">
        <f>VLOOKUP($B730,'FIXTURES INPUT'!$A$4:$H$41,8,FALSE)</f>
        <v>Standard</v>
      </c>
      <c r="I730" s="13">
        <v>2</v>
      </c>
      <c r="J730" s="4" t="str">
        <f>VLOOKUP($I730,LISTS!$A$2:$B$39,2,FALSE)</f>
        <v>Tris</v>
      </c>
      <c r="K730" s="32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X730" s="13">
        <f>(IF($K730="No",0,VLOOKUP(X$3,LISTS!$M$2:$N$21,2,FALSE)*L730))*VLOOKUP($H730,LISTS!$G$2:$H$10,2,FALSE)</f>
        <v>0</v>
      </c>
      <c r="Y730" s="13">
        <f>(IF($K730="No",0,VLOOKUP(Y$3,LISTS!$M$2:$N$21,2,FALSE)*M730))*VLOOKUP($H730,LISTS!$G$2:$H$10,2,FALSE)</f>
        <v>0</v>
      </c>
      <c r="Z730" s="13">
        <f>(IF($K730="No",0,VLOOKUP(Z$3,LISTS!$M$2:$N$21,2,FALSE)*N730))*VLOOKUP($H730,LISTS!$G$2:$H$10,2,FALSE)</f>
        <v>0</v>
      </c>
      <c r="AA730" s="13">
        <f>(IF($K730="No",0,VLOOKUP(AA$3,LISTS!$M$2:$N$21,2,FALSE)*O730))*VLOOKUP($H730,LISTS!$G$2:$H$10,2,FALSE)</f>
        <v>0</v>
      </c>
      <c r="AB730" s="13">
        <f>(IF($K730="No",0,VLOOKUP(AB$3,LISTS!$M$2:$N$21,2,FALSE)*P730))*VLOOKUP($H730,LISTS!$G$2:$H$10,2,FALSE)</f>
        <v>0</v>
      </c>
      <c r="AC730" s="13">
        <f>(IF($K730="No",0,VLOOKUP(AC$3,LISTS!$M$2:$N$21,2,FALSE)*IF(Q730="YES",1,0)))*VLOOKUP($H730,LISTS!$G$2:$H$10,2,FALSE)</f>
        <v>0</v>
      </c>
      <c r="AD730" s="13">
        <f>(IF($K730="No",0,VLOOKUP(AD$3,LISTS!$M$2:$N$21,2,FALSE)*IF(R730="YES",1,0)))*VLOOKUP($H730,LISTS!$G$2:$H$10,2,FALSE)</f>
        <v>0</v>
      </c>
      <c r="AE730" s="13">
        <f>(IF($K730="No",0,VLOOKUP(AE$3,LISTS!$M$2:$N$21,2,FALSE)*IF(S730="YES",1,0)))*VLOOKUP($H730,LISTS!$G$2:$H$10,2,FALSE)</f>
        <v>0</v>
      </c>
      <c r="AF730" s="13">
        <f>(IF($K730="No",0,VLOOKUP(AF$3,LISTS!$M$2:$N$21,2,FALSE)*IF(T730="YES",1,0)))*VLOOKUP($H730,LISTS!$G$2:$H$10,2,FALSE)</f>
        <v>0</v>
      </c>
      <c r="AG730" s="13">
        <f>(IF($K730="No",0,VLOOKUP(AG$3,LISTS!$M$2:$N$21,2,FALSE)*IF(U730="YES",1,0)))*VLOOKUP($H730,LISTS!$G$2:$H$10,2,FALSE)</f>
        <v>0</v>
      </c>
      <c r="AH730" s="13">
        <f>(IF($K730="No",0,VLOOKUP(AH$3,LISTS!$M$2:$N$21,2,FALSE)*IF(V730="YES",1,0)))*VLOOKUP($H730,LISTS!$G$2:$H$10,2,FALSE)</f>
        <v>0</v>
      </c>
      <c r="AI730" s="29">
        <f t="shared" si="131"/>
        <v>0</v>
      </c>
    </row>
    <row r="731" spans="1:35" x14ac:dyDescent="0.25">
      <c r="A731" s="3">
        <f t="shared" si="125"/>
        <v>2023</v>
      </c>
      <c r="B731" s="11">
        <f t="shared" si="133"/>
        <v>26</v>
      </c>
      <c r="C731" s="11" t="str">
        <f>VLOOKUP($B731,'FIXTURES INPUT'!$A$4:$H$41,2,FALSE)</f>
        <v>WK26</v>
      </c>
      <c r="D731" s="13" t="str">
        <f>VLOOKUP($B731,'FIXTURES INPUT'!$A$4:$H$41,3,FALSE)</f>
        <v>Sun</v>
      </c>
      <c r="E731" s="14">
        <f>VLOOKUP($B731,'FIXTURES INPUT'!$A$4:$H$41,4,FALSE)</f>
        <v>45200</v>
      </c>
      <c r="F731" s="4" t="str">
        <f>VLOOKUP($B731,'FIXTURES INPUT'!$A$4:$H$41,6,FALSE)</f>
        <v>TBC</v>
      </c>
      <c r="G731" s="13" t="str">
        <f>VLOOKUP($B731,'FIXTURES INPUT'!$A$4:$H$41,7,FALSE)</f>
        <v>-</v>
      </c>
      <c r="H731" s="13" t="str">
        <f>VLOOKUP($B731,'FIXTURES INPUT'!$A$4:$H$41,8,FALSE)</f>
        <v>Standard</v>
      </c>
      <c r="I731" s="13">
        <v>3</v>
      </c>
      <c r="J731" s="4" t="str">
        <f>VLOOKUP($I731,LISTS!$A$2:$B$39,2,FALSE)</f>
        <v>Jepson</v>
      </c>
      <c r="K731" s="32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X731" s="13">
        <f>(IF($K731="No",0,VLOOKUP(X$3,LISTS!$M$2:$N$21,2,FALSE)*L731))*VLOOKUP($H731,LISTS!$G$2:$H$10,2,FALSE)</f>
        <v>0</v>
      </c>
      <c r="Y731" s="13">
        <f>(IF($K731="No",0,VLOOKUP(Y$3,LISTS!$M$2:$N$21,2,FALSE)*M731))*VLOOKUP($H731,LISTS!$G$2:$H$10,2,FALSE)</f>
        <v>0</v>
      </c>
      <c r="Z731" s="13">
        <f>(IF($K731="No",0,VLOOKUP(Z$3,LISTS!$M$2:$N$21,2,FALSE)*N731))*VLOOKUP($H731,LISTS!$G$2:$H$10,2,FALSE)</f>
        <v>0</v>
      </c>
      <c r="AA731" s="13">
        <f>(IF($K731="No",0,VLOOKUP(AA$3,LISTS!$M$2:$N$21,2,FALSE)*O731))*VLOOKUP($H731,LISTS!$G$2:$H$10,2,FALSE)</f>
        <v>0</v>
      </c>
      <c r="AB731" s="13">
        <f>(IF($K731="No",0,VLOOKUP(AB$3,LISTS!$M$2:$N$21,2,FALSE)*P731))*VLOOKUP($H731,LISTS!$G$2:$H$10,2,FALSE)</f>
        <v>0</v>
      </c>
      <c r="AC731" s="13">
        <f>(IF($K731="No",0,VLOOKUP(AC$3,LISTS!$M$2:$N$21,2,FALSE)*IF(Q731="YES",1,0)))*VLOOKUP($H731,LISTS!$G$2:$H$10,2,FALSE)</f>
        <v>0</v>
      </c>
      <c r="AD731" s="13">
        <f>(IF($K731="No",0,VLOOKUP(AD$3,LISTS!$M$2:$N$21,2,FALSE)*IF(R731="YES",1,0)))*VLOOKUP($H731,LISTS!$G$2:$H$10,2,FALSE)</f>
        <v>0</v>
      </c>
      <c r="AE731" s="13">
        <f>(IF($K731="No",0,VLOOKUP(AE$3,LISTS!$M$2:$N$21,2,FALSE)*IF(S731="YES",1,0)))*VLOOKUP($H731,LISTS!$G$2:$H$10,2,FALSE)</f>
        <v>0</v>
      </c>
      <c r="AF731" s="13">
        <f>(IF($K731="No",0,VLOOKUP(AF$3,LISTS!$M$2:$N$21,2,FALSE)*IF(T731="YES",1,0)))*VLOOKUP($H731,LISTS!$G$2:$H$10,2,FALSE)</f>
        <v>0</v>
      </c>
      <c r="AG731" s="13">
        <f>(IF($K731="No",0,VLOOKUP(AG$3,LISTS!$M$2:$N$21,2,FALSE)*IF(U731="YES",1,0)))*VLOOKUP($H731,LISTS!$G$2:$H$10,2,FALSE)</f>
        <v>0</v>
      </c>
      <c r="AH731" s="13">
        <f>(IF($K731="No",0,VLOOKUP(AH$3,LISTS!$M$2:$N$21,2,FALSE)*IF(V731="YES",1,0)))*VLOOKUP($H731,LISTS!$G$2:$H$10,2,FALSE)</f>
        <v>0</v>
      </c>
      <c r="AI731" s="29">
        <f t="shared" si="131"/>
        <v>0</v>
      </c>
    </row>
    <row r="732" spans="1:35" x14ac:dyDescent="0.25">
      <c r="A732" s="3">
        <f t="shared" si="125"/>
        <v>2023</v>
      </c>
      <c r="B732" s="11">
        <f t="shared" si="133"/>
        <v>26</v>
      </c>
      <c r="C732" s="11" t="str">
        <f>VLOOKUP($B732,'FIXTURES INPUT'!$A$4:$H$41,2,FALSE)</f>
        <v>WK26</v>
      </c>
      <c r="D732" s="13" t="str">
        <f>VLOOKUP($B732,'FIXTURES INPUT'!$A$4:$H$41,3,FALSE)</f>
        <v>Sun</v>
      </c>
      <c r="E732" s="14">
        <f>VLOOKUP($B732,'FIXTURES INPUT'!$A$4:$H$41,4,FALSE)</f>
        <v>45200</v>
      </c>
      <c r="F732" s="4" t="str">
        <f>VLOOKUP($B732,'FIXTURES INPUT'!$A$4:$H$41,6,FALSE)</f>
        <v>TBC</v>
      </c>
      <c r="G732" s="13" t="str">
        <f>VLOOKUP($B732,'FIXTURES INPUT'!$A$4:$H$41,7,FALSE)</f>
        <v>-</v>
      </c>
      <c r="H732" s="13" t="str">
        <f>VLOOKUP($B732,'FIXTURES INPUT'!$A$4:$H$41,8,FALSE)</f>
        <v>Standard</v>
      </c>
      <c r="I732" s="13">
        <v>4</v>
      </c>
      <c r="J732" s="4" t="str">
        <f>VLOOKUP($I732,LISTS!$A$2:$B$39,2,FALSE)</f>
        <v>Wellsy</v>
      </c>
      <c r="K732" s="32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X732" s="13">
        <f>(IF($K732="No",0,VLOOKUP(X$3,LISTS!$M$2:$N$21,2,FALSE)*L732))*VLOOKUP($H732,LISTS!$G$2:$H$10,2,FALSE)</f>
        <v>0</v>
      </c>
      <c r="Y732" s="13">
        <f>(IF($K732="No",0,VLOOKUP(Y$3,LISTS!$M$2:$N$21,2,FALSE)*M732))*VLOOKUP($H732,LISTS!$G$2:$H$10,2,FALSE)</f>
        <v>0</v>
      </c>
      <c r="Z732" s="13">
        <f>(IF($K732="No",0,VLOOKUP(Z$3,LISTS!$M$2:$N$21,2,FALSE)*N732))*VLOOKUP($H732,LISTS!$G$2:$H$10,2,FALSE)</f>
        <v>0</v>
      </c>
      <c r="AA732" s="13">
        <f>(IF($K732="No",0,VLOOKUP(AA$3,LISTS!$M$2:$N$21,2,FALSE)*O732))*VLOOKUP($H732,LISTS!$G$2:$H$10,2,FALSE)</f>
        <v>0</v>
      </c>
      <c r="AB732" s="13">
        <f>(IF($K732="No",0,VLOOKUP(AB$3,LISTS!$M$2:$N$21,2,FALSE)*P732))*VLOOKUP($H732,LISTS!$G$2:$H$10,2,FALSE)</f>
        <v>0</v>
      </c>
      <c r="AC732" s="13">
        <f>(IF($K732="No",0,VLOOKUP(AC$3,LISTS!$M$2:$N$21,2,FALSE)*IF(Q732="YES",1,0)))*VLOOKUP($H732,LISTS!$G$2:$H$10,2,FALSE)</f>
        <v>0</v>
      </c>
      <c r="AD732" s="13">
        <f>(IF($K732="No",0,VLOOKUP(AD$3,LISTS!$M$2:$N$21,2,FALSE)*IF(R732="YES",1,0)))*VLOOKUP($H732,LISTS!$G$2:$H$10,2,FALSE)</f>
        <v>0</v>
      </c>
      <c r="AE732" s="13">
        <f>(IF($K732="No",0,VLOOKUP(AE$3,LISTS!$M$2:$N$21,2,FALSE)*IF(S732="YES",1,0)))*VLOOKUP($H732,LISTS!$G$2:$H$10,2,FALSE)</f>
        <v>0</v>
      </c>
      <c r="AF732" s="13">
        <f>(IF($K732="No",0,VLOOKUP(AF$3,LISTS!$M$2:$N$21,2,FALSE)*IF(T732="YES",1,0)))*VLOOKUP($H732,LISTS!$G$2:$H$10,2,FALSE)</f>
        <v>0</v>
      </c>
      <c r="AG732" s="13">
        <f>(IF($K732="No",0,VLOOKUP(AG$3,LISTS!$M$2:$N$21,2,FALSE)*IF(U732="YES",1,0)))*VLOOKUP($H732,LISTS!$G$2:$H$10,2,FALSE)</f>
        <v>0</v>
      </c>
      <c r="AH732" s="13">
        <f>(IF($K732="No",0,VLOOKUP(AH$3,LISTS!$M$2:$N$21,2,FALSE)*IF(V732="YES",1,0)))*VLOOKUP($H732,LISTS!$G$2:$H$10,2,FALSE)</f>
        <v>0</v>
      </c>
      <c r="AI732" s="29">
        <f t="shared" si="131"/>
        <v>0</v>
      </c>
    </row>
    <row r="733" spans="1:35" x14ac:dyDescent="0.25">
      <c r="A733" s="3">
        <f t="shared" si="125"/>
        <v>2023</v>
      </c>
      <c r="B733" s="11">
        <f t="shared" si="133"/>
        <v>26</v>
      </c>
      <c r="C733" s="11" t="str">
        <f>VLOOKUP($B733,'FIXTURES INPUT'!$A$4:$H$41,2,FALSE)</f>
        <v>WK26</v>
      </c>
      <c r="D733" s="13" t="str">
        <f>VLOOKUP($B733,'FIXTURES INPUT'!$A$4:$H$41,3,FALSE)</f>
        <v>Sun</v>
      </c>
      <c r="E733" s="14">
        <f>VLOOKUP($B733,'FIXTURES INPUT'!$A$4:$H$41,4,FALSE)</f>
        <v>45200</v>
      </c>
      <c r="F733" s="4" t="str">
        <f>VLOOKUP($B733,'FIXTURES INPUT'!$A$4:$H$41,6,FALSE)</f>
        <v>TBC</v>
      </c>
      <c r="G733" s="13" t="str">
        <f>VLOOKUP($B733,'FIXTURES INPUT'!$A$4:$H$41,7,FALSE)</f>
        <v>-</v>
      </c>
      <c r="H733" s="13" t="str">
        <f>VLOOKUP($B733,'FIXTURES INPUT'!$A$4:$H$41,8,FALSE)</f>
        <v>Standard</v>
      </c>
      <c r="I733" s="13">
        <v>5</v>
      </c>
      <c r="J733" s="4" t="str">
        <f>VLOOKUP($I733,LISTS!$A$2:$B$39,2,FALSE)</f>
        <v>Cal</v>
      </c>
      <c r="K733" s="32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X733" s="13">
        <f>(IF($K733="No",0,VLOOKUP(X$3,LISTS!$M$2:$N$21,2,FALSE)*L733))*VLOOKUP($H733,LISTS!$G$2:$H$10,2,FALSE)</f>
        <v>0</v>
      </c>
      <c r="Y733" s="13">
        <f>(IF($K733="No",0,VLOOKUP(Y$3,LISTS!$M$2:$N$21,2,FALSE)*M733))*VLOOKUP($H733,LISTS!$G$2:$H$10,2,FALSE)</f>
        <v>0</v>
      </c>
      <c r="Z733" s="13">
        <f>(IF($K733="No",0,VLOOKUP(Z$3,LISTS!$M$2:$N$21,2,FALSE)*N733))*VLOOKUP($H733,LISTS!$G$2:$H$10,2,FALSE)</f>
        <v>0</v>
      </c>
      <c r="AA733" s="13">
        <f>(IF($K733="No",0,VLOOKUP(AA$3,LISTS!$M$2:$N$21,2,FALSE)*O733))*VLOOKUP($H733,LISTS!$G$2:$H$10,2,FALSE)</f>
        <v>0</v>
      </c>
      <c r="AB733" s="13">
        <f>(IF($K733="No",0,VLOOKUP(AB$3,LISTS!$M$2:$N$21,2,FALSE)*P733))*VLOOKUP($H733,LISTS!$G$2:$H$10,2,FALSE)</f>
        <v>0</v>
      </c>
      <c r="AC733" s="13">
        <f>(IF($K733="No",0,VLOOKUP(AC$3,LISTS!$M$2:$N$21,2,FALSE)*IF(Q733="YES",1,0)))*VLOOKUP($H733,LISTS!$G$2:$H$10,2,FALSE)</f>
        <v>0</v>
      </c>
      <c r="AD733" s="13">
        <f>(IF($K733="No",0,VLOOKUP(AD$3,LISTS!$M$2:$N$21,2,FALSE)*IF(R733="YES",1,0)))*VLOOKUP($H733,LISTS!$G$2:$H$10,2,FALSE)</f>
        <v>0</v>
      </c>
      <c r="AE733" s="13">
        <f>(IF($K733="No",0,VLOOKUP(AE$3,LISTS!$M$2:$N$21,2,FALSE)*IF(S733="YES",1,0)))*VLOOKUP($H733,LISTS!$G$2:$H$10,2,FALSE)</f>
        <v>0</v>
      </c>
      <c r="AF733" s="13">
        <f>(IF($K733="No",0,VLOOKUP(AF$3,LISTS!$M$2:$N$21,2,FALSE)*IF(T733="YES",1,0)))*VLOOKUP($H733,LISTS!$G$2:$H$10,2,FALSE)</f>
        <v>0</v>
      </c>
      <c r="AG733" s="13">
        <f>(IF($K733="No",0,VLOOKUP(AG$3,LISTS!$M$2:$N$21,2,FALSE)*IF(U733="YES",1,0)))*VLOOKUP($H733,LISTS!$G$2:$H$10,2,FALSE)</f>
        <v>0</v>
      </c>
      <c r="AH733" s="13">
        <f>(IF($K733="No",0,VLOOKUP(AH$3,LISTS!$M$2:$N$21,2,FALSE)*IF(V733="YES",1,0)))*VLOOKUP($H733,LISTS!$G$2:$H$10,2,FALSE)</f>
        <v>0</v>
      </c>
      <c r="AI733" s="29">
        <f t="shared" si="131"/>
        <v>0</v>
      </c>
    </row>
    <row r="734" spans="1:35" x14ac:dyDescent="0.25">
      <c r="A734" s="3">
        <f t="shared" si="125"/>
        <v>2023</v>
      </c>
      <c r="B734" s="11">
        <f t="shared" si="133"/>
        <v>26</v>
      </c>
      <c r="C734" s="11" t="str">
        <f>VLOOKUP($B734,'FIXTURES INPUT'!$A$4:$H$41,2,FALSE)</f>
        <v>WK26</v>
      </c>
      <c r="D734" s="13" t="str">
        <f>VLOOKUP($B734,'FIXTURES INPUT'!$A$4:$H$41,3,FALSE)</f>
        <v>Sun</v>
      </c>
      <c r="E734" s="14">
        <f>VLOOKUP($B734,'FIXTURES INPUT'!$A$4:$H$41,4,FALSE)</f>
        <v>45200</v>
      </c>
      <c r="F734" s="4" t="str">
        <f>VLOOKUP($B734,'FIXTURES INPUT'!$A$4:$H$41,6,FALSE)</f>
        <v>TBC</v>
      </c>
      <c r="G734" s="13" t="str">
        <f>VLOOKUP($B734,'FIXTURES INPUT'!$A$4:$H$41,7,FALSE)</f>
        <v>-</v>
      </c>
      <c r="H734" s="13" t="str">
        <f>VLOOKUP($B734,'FIXTURES INPUT'!$A$4:$H$41,8,FALSE)</f>
        <v>Standard</v>
      </c>
      <c r="I734" s="13">
        <v>6</v>
      </c>
      <c r="J734" s="4" t="str">
        <f>VLOOKUP($I734,LISTS!$A$2:$B$39,2,FALSE)</f>
        <v>Weavers</v>
      </c>
      <c r="K734" s="32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X734" s="13">
        <f>(IF($K734="No",0,VLOOKUP(X$3,LISTS!$M$2:$N$21,2,FALSE)*L734))*VLOOKUP($H734,LISTS!$G$2:$H$10,2,FALSE)</f>
        <v>0</v>
      </c>
      <c r="Y734" s="13">
        <f>(IF($K734="No",0,VLOOKUP(Y$3,LISTS!$M$2:$N$21,2,FALSE)*M734))*VLOOKUP($H734,LISTS!$G$2:$H$10,2,FALSE)</f>
        <v>0</v>
      </c>
      <c r="Z734" s="13">
        <f>(IF($K734="No",0,VLOOKUP(Z$3,LISTS!$M$2:$N$21,2,FALSE)*N734))*VLOOKUP($H734,LISTS!$G$2:$H$10,2,FALSE)</f>
        <v>0</v>
      </c>
      <c r="AA734" s="13">
        <f>(IF($K734="No",0,VLOOKUP(AA$3,LISTS!$M$2:$N$21,2,FALSE)*O734))*VLOOKUP($H734,LISTS!$G$2:$H$10,2,FALSE)</f>
        <v>0</v>
      </c>
      <c r="AB734" s="13">
        <f>(IF($K734="No",0,VLOOKUP(AB$3,LISTS!$M$2:$N$21,2,FALSE)*P734))*VLOOKUP($H734,LISTS!$G$2:$H$10,2,FALSE)</f>
        <v>0</v>
      </c>
      <c r="AC734" s="13">
        <f>(IF($K734="No",0,VLOOKUP(AC$3,LISTS!$M$2:$N$21,2,FALSE)*IF(Q734="YES",1,0)))*VLOOKUP($H734,LISTS!$G$2:$H$10,2,FALSE)</f>
        <v>0</v>
      </c>
      <c r="AD734" s="13">
        <f>(IF($K734="No",0,VLOOKUP(AD$3,LISTS!$M$2:$N$21,2,FALSE)*IF(R734="YES",1,0)))*VLOOKUP($H734,LISTS!$G$2:$H$10,2,FALSE)</f>
        <v>0</v>
      </c>
      <c r="AE734" s="13">
        <f>(IF($K734="No",0,VLOOKUP(AE$3,LISTS!$M$2:$N$21,2,FALSE)*IF(S734="YES",1,0)))*VLOOKUP($H734,LISTS!$G$2:$H$10,2,FALSE)</f>
        <v>0</v>
      </c>
      <c r="AF734" s="13">
        <f>(IF($K734="No",0,VLOOKUP(AF$3,LISTS!$M$2:$N$21,2,FALSE)*IF(T734="YES",1,0)))*VLOOKUP($H734,LISTS!$G$2:$H$10,2,FALSE)</f>
        <v>0</v>
      </c>
      <c r="AG734" s="13">
        <f>(IF($K734="No",0,VLOOKUP(AG$3,LISTS!$M$2:$N$21,2,FALSE)*IF(U734="YES",1,0)))*VLOOKUP($H734,LISTS!$G$2:$H$10,2,FALSE)</f>
        <v>0</v>
      </c>
      <c r="AH734" s="13">
        <f>(IF($K734="No",0,VLOOKUP(AH$3,LISTS!$M$2:$N$21,2,FALSE)*IF(V734="YES",1,0)))*VLOOKUP($H734,LISTS!$G$2:$H$10,2,FALSE)</f>
        <v>0</v>
      </c>
      <c r="AI734" s="29">
        <f t="shared" si="131"/>
        <v>0</v>
      </c>
    </row>
    <row r="735" spans="1:35" x14ac:dyDescent="0.25">
      <c r="A735" s="3">
        <f t="shared" si="125"/>
        <v>2023</v>
      </c>
      <c r="B735" s="11">
        <f t="shared" si="133"/>
        <v>26</v>
      </c>
      <c r="C735" s="11" t="str">
        <f>VLOOKUP($B735,'FIXTURES INPUT'!$A$4:$H$41,2,FALSE)</f>
        <v>WK26</v>
      </c>
      <c r="D735" s="13" t="str">
        <f>VLOOKUP($B735,'FIXTURES INPUT'!$A$4:$H$41,3,FALSE)</f>
        <v>Sun</v>
      </c>
      <c r="E735" s="14">
        <f>VLOOKUP($B735,'FIXTURES INPUT'!$A$4:$H$41,4,FALSE)</f>
        <v>45200</v>
      </c>
      <c r="F735" s="4" t="str">
        <f>VLOOKUP($B735,'FIXTURES INPUT'!$A$4:$H$41,6,FALSE)</f>
        <v>TBC</v>
      </c>
      <c r="G735" s="13" t="str">
        <f>VLOOKUP($B735,'FIXTURES INPUT'!$A$4:$H$41,7,FALSE)</f>
        <v>-</v>
      </c>
      <c r="H735" s="13" t="str">
        <f>VLOOKUP($B735,'FIXTURES INPUT'!$A$4:$H$41,8,FALSE)</f>
        <v>Standard</v>
      </c>
      <c r="I735" s="13">
        <v>7</v>
      </c>
      <c r="J735" s="4" t="str">
        <f>VLOOKUP($I735,LISTS!$A$2:$B$39,2,FALSE)</f>
        <v>Superted</v>
      </c>
      <c r="K735" s="32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X735" s="13">
        <f>(IF($K735="No",0,VLOOKUP(X$3,LISTS!$M$2:$N$21,2,FALSE)*L735))*VLOOKUP($H735,LISTS!$G$2:$H$10,2,FALSE)</f>
        <v>0</v>
      </c>
      <c r="Y735" s="13">
        <f>(IF($K735="No",0,VLOOKUP(Y$3,LISTS!$M$2:$N$21,2,FALSE)*M735))*VLOOKUP($H735,LISTS!$G$2:$H$10,2,FALSE)</f>
        <v>0</v>
      </c>
      <c r="Z735" s="13">
        <f>(IF($K735="No",0,VLOOKUP(Z$3,LISTS!$M$2:$N$21,2,FALSE)*N735))*VLOOKUP($H735,LISTS!$G$2:$H$10,2,FALSE)</f>
        <v>0</v>
      </c>
      <c r="AA735" s="13">
        <f>(IF($K735="No",0,VLOOKUP(AA$3,LISTS!$M$2:$N$21,2,FALSE)*O735))*VLOOKUP($H735,LISTS!$G$2:$H$10,2,FALSE)</f>
        <v>0</v>
      </c>
      <c r="AB735" s="13">
        <f>(IF($K735="No",0,VLOOKUP(AB$3,LISTS!$M$2:$N$21,2,FALSE)*P735))*VLOOKUP($H735,LISTS!$G$2:$H$10,2,FALSE)</f>
        <v>0</v>
      </c>
      <c r="AC735" s="13">
        <f>(IF($K735="No",0,VLOOKUP(AC$3,LISTS!$M$2:$N$21,2,FALSE)*IF(Q735="YES",1,0)))*VLOOKUP($H735,LISTS!$G$2:$H$10,2,FALSE)</f>
        <v>0</v>
      </c>
      <c r="AD735" s="13">
        <f>(IF($K735="No",0,VLOOKUP(AD$3,LISTS!$M$2:$N$21,2,FALSE)*IF(R735="YES",1,0)))*VLOOKUP($H735,LISTS!$G$2:$H$10,2,FALSE)</f>
        <v>0</v>
      </c>
      <c r="AE735" s="13">
        <f>(IF($K735="No",0,VLOOKUP(AE$3,LISTS!$M$2:$N$21,2,FALSE)*IF(S735="YES",1,0)))*VLOOKUP($H735,LISTS!$G$2:$H$10,2,FALSE)</f>
        <v>0</v>
      </c>
      <c r="AF735" s="13">
        <f>(IF($K735="No",0,VLOOKUP(AF$3,LISTS!$M$2:$N$21,2,FALSE)*IF(T735="YES",1,0)))*VLOOKUP($H735,LISTS!$G$2:$H$10,2,FALSE)</f>
        <v>0</v>
      </c>
      <c r="AG735" s="13">
        <f>(IF($K735="No",0,VLOOKUP(AG$3,LISTS!$M$2:$N$21,2,FALSE)*IF(U735="YES",1,0)))*VLOOKUP($H735,LISTS!$G$2:$H$10,2,FALSE)</f>
        <v>0</v>
      </c>
      <c r="AH735" s="13">
        <f>(IF($K735="No",0,VLOOKUP(AH$3,LISTS!$M$2:$N$21,2,FALSE)*IF(V735="YES",1,0)))*VLOOKUP($H735,LISTS!$G$2:$H$10,2,FALSE)</f>
        <v>0</v>
      </c>
      <c r="AI735" s="29">
        <f t="shared" si="131"/>
        <v>0</v>
      </c>
    </row>
    <row r="736" spans="1:35" x14ac:dyDescent="0.25">
      <c r="A736" s="3">
        <f t="shared" ref="A736:A757" si="134">$A$4</f>
        <v>2023</v>
      </c>
      <c r="B736" s="11">
        <f t="shared" si="133"/>
        <v>26</v>
      </c>
      <c r="C736" s="11" t="str">
        <f>VLOOKUP($B736,'FIXTURES INPUT'!$A$4:$H$41,2,FALSE)</f>
        <v>WK26</v>
      </c>
      <c r="D736" s="13" t="str">
        <f>VLOOKUP($B736,'FIXTURES INPUT'!$A$4:$H$41,3,FALSE)</f>
        <v>Sun</v>
      </c>
      <c r="E736" s="14">
        <f>VLOOKUP($B736,'FIXTURES INPUT'!$A$4:$H$41,4,FALSE)</f>
        <v>45200</v>
      </c>
      <c r="F736" s="4" t="str">
        <f>VLOOKUP($B736,'FIXTURES INPUT'!$A$4:$H$41,6,FALSE)</f>
        <v>TBC</v>
      </c>
      <c r="G736" s="13" t="str">
        <f>VLOOKUP($B736,'FIXTURES INPUT'!$A$4:$H$41,7,FALSE)</f>
        <v>-</v>
      </c>
      <c r="H736" s="13" t="str">
        <f>VLOOKUP($B736,'FIXTURES INPUT'!$A$4:$H$41,8,FALSE)</f>
        <v>Standard</v>
      </c>
      <c r="I736" s="13">
        <f t="shared" ref="I736:I757" si="135">I735+1</f>
        <v>8</v>
      </c>
      <c r="J736" s="4" t="str">
        <f>VLOOKUP($I736,LISTS!$A$2:$B$39,2,FALSE)</f>
        <v>Little</v>
      </c>
      <c r="K736" s="32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X736" s="13">
        <f>(IF($K736="No",0,VLOOKUP(X$3,LISTS!$M$2:$N$21,2,FALSE)*L736))*VLOOKUP($H736,LISTS!$G$2:$H$10,2,FALSE)</f>
        <v>0</v>
      </c>
      <c r="Y736" s="13">
        <f>(IF($K736="No",0,VLOOKUP(Y$3,LISTS!$M$2:$N$21,2,FALSE)*M736))*VLOOKUP($H736,LISTS!$G$2:$H$10,2,FALSE)</f>
        <v>0</v>
      </c>
      <c r="Z736" s="13">
        <f>(IF($K736="No",0,VLOOKUP(Z$3,LISTS!$M$2:$N$21,2,FALSE)*N736))*VLOOKUP($H736,LISTS!$G$2:$H$10,2,FALSE)</f>
        <v>0</v>
      </c>
      <c r="AA736" s="13">
        <f>(IF($K736="No",0,VLOOKUP(AA$3,LISTS!$M$2:$N$21,2,FALSE)*O736))*VLOOKUP($H736,LISTS!$G$2:$H$10,2,FALSE)</f>
        <v>0</v>
      </c>
      <c r="AB736" s="13">
        <f>(IF($K736="No",0,VLOOKUP(AB$3,LISTS!$M$2:$N$21,2,FALSE)*P736))*VLOOKUP($H736,LISTS!$G$2:$H$10,2,FALSE)</f>
        <v>0</v>
      </c>
      <c r="AC736" s="13">
        <f>(IF($K736="No",0,VLOOKUP(AC$3,LISTS!$M$2:$N$21,2,FALSE)*IF(Q736="YES",1,0)))*VLOOKUP($H736,LISTS!$G$2:$H$10,2,FALSE)</f>
        <v>0</v>
      </c>
      <c r="AD736" s="13">
        <f>(IF($K736="No",0,VLOOKUP(AD$3,LISTS!$M$2:$N$21,2,FALSE)*IF(R736="YES",1,0)))*VLOOKUP($H736,LISTS!$G$2:$H$10,2,FALSE)</f>
        <v>0</v>
      </c>
      <c r="AE736" s="13">
        <f>(IF($K736="No",0,VLOOKUP(AE$3,LISTS!$M$2:$N$21,2,FALSE)*IF(S736="YES",1,0)))*VLOOKUP($H736,LISTS!$G$2:$H$10,2,FALSE)</f>
        <v>0</v>
      </c>
      <c r="AF736" s="13">
        <f>(IF($K736="No",0,VLOOKUP(AF$3,LISTS!$M$2:$N$21,2,FALSE)*IF(T736="YES",1,0)))*VLOOKUP($H736,LISTS!$G$2:$H$10,2,FALSE)</f>
        <v>0</v>
      </c>
      <c r="AG736" s="13">
        <f>(IF($K736="No",0,VLOOKUP(AG$3,LISTS!$M$2:$N$21,2,FALSE)*IF(U736="YES",1,0)))*VLOOKUP($H736,LISTS!$G$2:$H$10,2,FALSE)</f>
        <v>0</v>
      </c>
      <c r="AH736" s="13">
        <f>(IF($K736="No",0,VLOOKUP(AH$3,LISTS!$M$2:$N$21,2,FALSE)*IF(V736="YES",1,0)))*VLOOKUP($H736,LISTS!$G$2:$H$10,2,FALSE)</f>
        <v>0</v>
      </c>
      <c r="AI736" s="29">
        <f t="shared" si="131"/>
        <v>0</v>
      </c>
    </row>
    <row r="737" spans="1:35" x14ac:dyDescent="0.25">
      <c r="A737" s="3">
        <f t="shared" si="134"/>
        <v>2023</v>
      </c>
      <c r="B737" s="11">
        <f t="shared" si="133"/>
        <v>26</v>
      </c>
      <c r="C737" s="11" t="str">
        <f>VLOOKUP($B737,'FIXTURES INPUT'!$A$4:$H$41,2,FALSE)</f>
        <v>WK26</v>
      </c>
      <c r="D737" s="13" t="str">
        <f>VLOOKUP($B737,'FIXTURES INPUT'!$A$4:$H$41,3,FALSE)</f>
        <v>Sun</v>
      </c>
      <c r="E737" s="14">
        <f>VLOOKUP($B737,'FIXTURES INPUT'!$A$4:$H$41,4,FALSE)</f>
        <v>45200</v>
      </c>
      <c r="F737" s="4" t="str">
        <f>VLOOKUP($B737,'FIXTURES INPUT'!$A$4:$H$41,6,FALSE)</f>
        <v>TBC</v>
      </c>
      <c r="G737" s="13" t="str">
        <f>VLOOKUP($B737,'FIXTURES INPUT'!$A$4:$H$41,7,FALSE)</f>
        <v>-</v>
      </c>
      <c r="H737" s="13" t="str">
        <f>VLOOKUP($B737,'FIXTURES INPUT'!$A$4:$H$41,8,FALSE)</f>
        <v>Standard</v>
      </c>
      <c r="I737" s="13">
        <f t="shared" si="135"/>
        <v>9</v>
      </c>
      <c r="J737" s="4" t="str">
        <f>VLOOKUP($I737,LISTS!$A$2:$B$39,2,FALSE)</f>
        <v>Dan Common</v>
      </c>
      <c r="K737" s="32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X737" s="13">
        <f>(IF($K737="No",0,VLOOKUP(X$3,LISTS!$M$2:$N$21,2,FALSE)*L737))*VLOOKUP($H737,LISTS!$G$2:$H$10,2,FALSE)</f>
        <v>0</v>
      </c>
      <c r="Y737" s="13">
        <f>(IF($K737="No",0,VLOOKUP(Y$3,LISTS!$M$2:$N$21,2,FALSE)*M737))*VLOOKUP($H737,LISTS!$G$2:$H$10,2,FALSE)</f>
        <v>0</v>
      </c>
      <c r="Z737" s="13">
        <f>(IF($K737="No",0,VLOOKUP(Z$3,LISTS!$M$2:$N$21,2,FALSE)*N737))*VLOOKUP($H737,LISTS!$G$2:$H$10,2,FALSE)</f>
        <v>0</v>
      </c>
      <c r="AA737" s="13">
        <f>(IF($K737="No",0,VLOOKUP(AA$3,LISTS!$M$2:$N$21,2,FALSE)*O737))*VLOOKUP($H737,LISTS!$G$2:$H$10,2,FALSE)</f>
        <v>0</v>
      </c>
      <c r="AB737" s="13">
        <f>(IF($K737="No",0,VLOOKUP(AB$3,LISTS!$M$2:$N$21,2,FALSE)*P737))*VLOOKUP($H737,LISTS!$G$2:$H$10,2,FALSE)</f>
        <v>0</v>
      </c>
      <c r="AC737" s="13">
        <f>(IF($K737="No",0,VLOOKUP(AC$3,LISTS!$M$2:$N$21,2,FALSE)*IF(Q737="YES",1,0)))*VLOOKUP($H737,LISTS!$G$2:$H$10,2,FALSE)</f>
        <v>0</v>
      </c>
      <c r="AD737" s="13">
        <f>(IF($K737="No",0,VLOOKUP(AD$3,LISTS!$M$2:$N$21,2,FALSE)*IF(R737="YES",1,0)))*VLOOKUP($H737,LISTS!$G$2:$H$10,2,FALSE)</f>
        <v>0</v>
      </c>
      <c r="AE737" s="13">
        <f>(IF($K737="No",0,VLOOKUP(AE$3,LISTS!$M$2:$N$21,2,FALSE)*IF(S737="YES",1,0)))*VLOOKUP($H737,LISTS!$G$2:$H$10,2,FALSE)</f>
        <v>0</v>
      </c>
      <c r="AF737" s="13">
        <f>(IF($K737="No",0,VLOOKUP(AF$3,LISTS!$M$2:$N$21,2,FALSE)*IF(T737="YES",1,0)))*VLOOKUP($H737,LISTS!$G$2:$H$10,2,FALSE)</f>
        <v>0</v>
      </c>
      <c r="AG737" s="13">
        <f>(IF($K737="No",0,VLOOKUP(AG$3,LISTS!$M$2:$N$21,2,FALSE)*IF(U737="YES",1,0)))*VLOOKUP($H737,LISTS!$G$2:$H$10,2,FALSE)</f>
        <v>0</v>
      </c>
      <c r="AH737" s="13">
        <f>(IF($K737="No",0,VLOOKUP(AH$3,LISTS!$M$2:$N$21,2,FALSE)*IF(V737="YES",1,0)))*VLOOKUP($H737,LISTS!$G$2:$H$10,2,FALSE)</f>
        <v>0</v>
      </c>
      <c r="AI737" s="29">
        <f t="shared" si="131"/>
        <v>0</v>
      </c>
    </row>
    <row r="738" spans="1:35" x14ac:dyDescent="0.25">
      <c r="A738" s="3">
        <f t="shared" si="134"/>
        <v>2023</v>
      </c>
      <c r="B738" s="11">
        <f t="shared" si="133"/>
        <v>26</v>
      </c>
      <c r="C738" s="11" t="str">
        <f>VLOOKUP($B738,'FIXTURES INPUT'!$A$4:$H$41,2,FALSE)</f>
        <v>WK26</v>
      </c>
      <c r="D738" s="13" t="str">
        <f>VLOOKUP($B738,'FIXTURES INPUT'!$A$4:$H$41,3,FALSE)</f>
        <v>Sun</v>
      </c>
      <c r="E738" s="14">
        <f>VLOOKUP($B738,'FIXTURES INPUT'!$A$4:$H$41,4,FALSE)</f>
        <v>45200</v>
      </c>
      <c r="F738" s="4" t="str">
        <f>VLOOKUP($B738,'FIXTURES INPUT'!$A$4:$H$41,6,FALSE)</f>
        <v>TBC</v>
      </c>
      <c r="G738" s="13" t="str">
        <f>VLOOKUP($B738,'FIXTURES INPUT'!$A$4:$H$41,7,FALSE)</f>
        <v>-</v>
      </c>
      <c r="H738" s="13" t="str">
        <f>VLOOKUP($B738,'FIXTURES INPUT'!$A$4:$H$41,8,FALSE)</f>
        <v>Standard</v>
      </c>
      <c r="I738" s="13">
        <f t="shared" si="135"/>
        <v>10</v>
      </c>
      <c r="J738" s="4" t="str">
        <f>VLOOKUP($I738,LISTS!$A$2:$B$39,2,FALSE)</f>
        <v>Chown</v>
      </c>
      <c r="K738" s="32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X738" s="13">
        <f>(IF($K738="No",0,VLOOKUP(X$3,LISTS!$M$2:$N$21,2,FALSE)*L738))*VLOOKUP($H738,LISTS!$G$2:$H$10,2,FALSE)</f>
        <v>0</v>
      </c>
      <c r="Y738" s="13">
        <f>(IF($K738="No",0,VLOOKUP(Y$3,LISTS!$M$2:$N$21,2,FALSE)*M738))*VLOOKUP($H738,LISTS!$G$2:$H$10,2,FALSE)</f>
        <v>0</v>
      </c>
      <c r="Z738" s="13">
        <f>(IF($K738="No",0,VLOOKUP(Z$3,LISTS!$M$2:$N$21,2,FALSE)*N738))*VLOOKUP($H738,LISTS!$G$2:$H$10,2,FALSE)</f>
        <v>0</v>
      </c>
      <c r="AA738" s="13">
        <f>(IF($K738="No",0,VLOOKUP(AA$3,LISTS!$M$2:$N$21,2,FALSE)*O738))*VLOOKUP($H738,LISTS!$G$2:$H$10,2,FALSE)</f>
        <v>0</v>
      </c>
      <c r="AB738" s="13">
        <f>(IF($K738="No",0,VLOOKUP(AB$3,LISTS!$M$2:$N$21,2,FALSE)*P738))*VLOOKUP($H738,LISTS!$G$2:$H$10,2,FALSE)</f>
        <v>0</v>
      </c>
      <c r="AC738" s="13">
        <f>(IF($K738="No",0,VLOOKUP(AC$3,LISTS!$M$2:$N$21,2,FALSE)*IF(Q738="YES",1,0)))*VLOOKUP($H738,LISTS!$G$2:$H$10,2,FALSE)</f>
        <v>0</v>
      </c>
      <c r="AD738" s="13">
        <f>(IF($K738="No",0,VLOOKUP(AD$3,LISTS!$M$2:$N$21,2,FALSE)*IF(R738="YES",1,0)))*VLOOKUP($H738,LISTS!$G$2:$H$10,2,FALSE)</f>
        <v>0</v>
      </c>
      <c r="AE738" s="13">
        <f>(IF($K738="No",0,VLOOKUP(AE$3,LISTS!$M$2:$N$21,2,FALSE)*IF(S738="YES",1,0)))*VLOOKUP($H738,LISTS!$G$2:$H$10,2,FALSE)</f>
        <v>0</v>
      </c>
      <c r="AF738" s="13">
        <f>(IF($K738="No",0,VLOOKUP(AF$3,LISTS!$M$2:$N$21,2,FALSE)*IF(T738="YES",1,0)))*VLOOKUP($H738,LISTS!$G$2:$H$10,2,FALSE)</f>
        <v>0</v>
      </c>
      <c r="AG738" s="13">
        <f>(IF($K738="No",0,VLOOKUP(AG$3,LISTS!$M$2:$N$21,2,FALSE)*IF(U738="YES",1,0)))*VLOOKUP($H738,LISTS!$G$2:$H$10,2,FALSE)</f>
        <v>0</v>
      </c>
      <c r="AH738" s="13">
        <f>(IF($K738="No",0,VLOOKUP(AH$3,LISTS!$M$2:$N$21,2,FALSE)*IF(V738="YES",1,0)))*VLOOKUP($H738,LISTS!$G$2:$H$10,2,FALSE)</f>
        <v>0</v>
      </c>
      <c r="AI738" s="29">
        <f t="shared" si="131"/>
        <v>0</v>
      </c>
    </row>
    <row r="739" spans="1:35" x14ac:dyDescent="0.25">
      <c r="A739" s="3">
        <f t="shared" si="134"/>
        <v>2023</v>
      </c>
      <c r="B739" s="11">
        <f t="shared" si="133"/>
        <v>26</v>
      </c>
      <c r="C739" s="11" t="str">
        <f>VLOOKUP($B739,'FIXTURES INPUT'!$A$4:$H$41,2,FALSE)</f>
        <v>WK26</v>
      </c>
      <c r="D739" s="13" t="str">
        <f>VLOOKUP($B739,'FIXTURES INPUT'!$A$4:$H$41,3,FALSE)</f>
        <v>Sun</v>
      </c>
      <c r="E739" s="14">
        <f>VLOOKUP($B739,'FIXTURES INPUT'!$A$4:$H$41,4,FALSE)</f>
        <v>45200</v>
      </c>
      <c r="F739" s="4" t="str">
        <f>VLOOKUP($B739,'FIXTURES INPUT'!$A$4:$H$41,6,FALSE)</f>
        <v>TBC</v>
      </c>
      <c r="G739" s="13" t="str">
        <f>VLOOKUP($B739,'FIXTURES INPUT'!$A$4:$H$41,7,FALSE)</f>
        <v>-</v>
      </c>
      <c r="H739" s="13" t="str">
        <f>VLOOKUP($B739,'FIXTURES INPUT'!$A$4:$H$41,8,FALSE)</f>
        <v>Standard</v>
      </c>
      <c r="I739" s="13">
        <f t="shared" si="135"/>
        <v>11</v>
      </c>
      <c r="J739" s="4" t="str">
        <f>VLOOKUP($I739,LISTS!$A$2:$B$39,2,FALSE)</f>
        <v>Minndo</v>
      </c>
      <c r="K739" s="32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X739" s="13">
        <f>(IF($K739="No",0,VLOOKUP(X$3,LISTS!$M$2:$N$21,2,FALSE)*L739))*VLOOKUP($H739,LISTS!$G$2:$H$10,2,FALSE)</f>
        <v>0</v>
      </c>
      <c r="Y739" s="13">
        <f>(IF($K739="No",0,VLOOKUP(Y$3,LISTS!$M$2:$N$21,2,FALSE)*M739))*VLOOKUP($H739,LISTS!$G$2:$H$10,2,FALSE)</f>
        <v>0</v>
      </c>
      <c r="Z739" s="13">
        <f>(IF($K739="No",0,VLOOKUP(Z$3,LISTS!$M$2:$N$21,2,FALSE)*N739))*VLOOKUP($H739,LISTS!$G$2:$H$10,2,FALSE)</f>
        <v>0</v>
      </c>
      <c r="AA739" s="13">
        <f>(IF($K739="No",0,VLOOKUP(AA$3,LISTS!$M$2:$N$21,2,FALSE)*O739))*VLOOKUP($H739,LISTS!$G$2:$H$10,2,FALSE)</f>
        <v>0</v>
      </c>
      <c r="AB739" s="13">
        <f>(IF($K739="No",0,VLOOKUP(AB$3,LISTS!$M$2:$N$21,2,FALSE)*P739))*VLOOKUP($H739,LISTS!$G$2:$H$10,2,FALSE)</f>
        <v>0</v>
      </c>
      <c r="AC739" s="13">
        <f>(IF($K739="No",0,VLOOKUP(AC$3,LISTS!$M$2:$N$21,2,FALSE)*IF(Q739="YES",1,0)))*VLOOKUP($H739,LISTS!$G$2:$H$10,2,FALSE)</f>
        <v>0</v>
      </c>
      <c r="AD739" s="13">
        <f>(IF($K739="No",0,VLOOKUP(AD$3,LISTS!$M$2:$N$21,2,FALSE)*IF(R739="YES",1,0)))*VLOOKUP($H739,LISTS!$G$2:$H$10,2,FALSE)</f>
        <v>0</v>
      </c>
      <c r="AE739" s="13">
        <f>(IF($K739="No",0,VLOOKUP(AE$3,LISTS!$M$2:$N$21,2,FALSE)*IF(S739="YES",1,0)))*VLOOKUP($H739,LISTS!$G$2:$H$10,2,FALSE)</f>
        <v>0</v>
      </c>
      <c r="AF739" s="13">
        <f>(IF($K739="No",0,VLOOKUP(AF$3,LISTS!$M$2:$N$21,2,FALSE)*IF(T739="YES",1,0)))*VLOOKUP($H739,LISTS!$G$2:$H$10,2,FALSE)</f>
        <v>0</v>
      </c>
      <c r="AG739" s="13">
        <f>(IF($K739="No",0,VLOOKUP(AG$3,LISTS!$M$2:$N$21,2,FALSE)*IF(U739="YES",1,0)))*VLOOKUP($H739,LISTS!$G$2:$H$10,2,FALSE)</f>
        <v>0</v>
      </c>
      <c r="AH739" s="13">
        <f>(IF($K739="No",0,VLOOKUP(AH$3,LISTS!$M$2:$N$21,2,FALSE)*IF(V739="YES",1,0)))*VLOOKUP($H739,LISTS!$G$2:$H$10,2,FALSE)</f>
        <v>0</v>
      </c>
      <c r="AI739" s="29">
        <f t="shared" si="131"/>
        <v>0</v>
      </c>
    </row>
    <row r="740" spans="1:35" x14ac:dyDescent="0.25">
      <c r="A740" s="3">
        <f t="shared" si="134"/>
        <v>2023</v>
      </c>
      <c r="B740" s="11">
        <f t="shared" si="133"/>
        <v>26</v>
      </c>
      <c r="C740" s="11" t="str">
        <f>VLOOKUP($B740,'FIXTURES INPUT'!$A$4:$H$41,2,FALSE)</f>
        <v>WK26</v>
      </c>
      <c r="D740" s="13" t="str">
        <f>VLOOKUP($B740,'FIXTURES INPUT'!$A$4:$H$41,3,FALSE)</f>
        <v>Sun</v>
      </c>
      <c r="E740" s="14">
        <f>VLOOKUP($B740,'FIXTURES INPUT'!$A$4:$H$41,4,FALSE)</f>
        <v>45200</v>
      </c>
      <c r="F740" s="4" t="str">
        <f>VLOOKUP($B740,'FIXTURES INPUT'!$A$4:$H$41,6,FALSE)</f>
        <v>TBC</v>
      </c>
      <c r="G740" s="13" t="str">
        <f>VLOOKUP($B740,'FIXTURES INPUT'!$A$4:$H$41,7,FALSE)</f>
        <v>-</v>
      </c>
      <c r="H740" s="13" t="str">
        <f>VLOOKUP($B740,'FIXTURES INPUT'!$A$4:$H$41,8,FALSE)</f>
        <v>Standard</v>
      </c>
      <c r="I740" s="13">
        <f t="shared" si="135"/>
        <v>12</v>
      </c>
      <c r="J740" s="4" t="str">
        <f>VLOOKUP($I740,LISTS!$A$2:$B$39,2,FALSE)</f>
        <v>Bevan Gordon</v>
      </c>
      <c r="K740" s="32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X740" s="13">
        <f>(IF($K740="No",0,VLOOKUP(X$3,LISTS!$M$2:$N$21,2,FALSE)*L740))*VLOOKUP($H740,LISTS!$G$2:$H$10,2,FALSE)</f>
        <v>0</v>
      </c>
      <c r="Y740" s="13">
        <f>(IF($K740="No",0,VLOOKUP(Y$3,LISTS!$M$2:$N$21,2,FALSE)*M740))*VLOOKUP($H740,LISTS!$G$2:$H$10,2,FALSE)</f>
        <v>0</v>
      </c>
      <c r="Z740" s="13">
        <f>(IF($K740="No",0,VLOOKUP(Z$3,LISTS!$M$2:$N$21,2,FALSE)*N740))*VLOOKUP($H740,LISTS!$G$2:$H$10,2,FALSE)</f>
        <v>0</v>
      </c>
      <c r="AA740" s="13">
        <f>(IF($K740="No",0,VLOOKUP(AA$3,LISTS!$M$2:$N$21,2,FALSE)*O740))*VLOOKUP($H740,LISTS!$G$2:$H$10,2,FALSE)</f>
        <v>0</v>
      </c>
      <c r="AB740" s="13">
        <f>(IF($K740="No",0,VLOOKUP(AB$3,LISTS!$M$2:$N$21,2,FALSE)*P740))*VLOOKUP($H740,LISTS!$G$2:$H$10,2,FALSE)</f>
        <v>0</v>
      </c>
      <c r="AC740" s="13">
        <f>(IF($K740="No",0,VLOOKUP(AC$3,LISTS!$M$2:$N$21,2,FALSE)*IF(Q740="YES",1,0)))*VLOOKUP($H740,LISTS!$G$2:$H$10,2,FALSE)</f>
        <v>0</v>
      </c>
      <c r="AD740" s="13">
        <f>(IF($K740="No",0,VLOOKUP(AD$3,LISTS!$M$2:$N$21,2,FALSE)*IF(R740="YES",1,0)))*VLOOKUP($H740,LISTS!$G$2:$H$10,2,FALSE)</f>
        <v>0</v>
      </c>
      <c r="AE740" s="13">
        <f>(IF($K740="No",0,VLOOKUP(AE$3,LISTS!$M$2:$N$21,2,FALSE)*IF(S740="YES",1,0)))*VLOOKUP($H740,LISTS!$G$2:$H$10,2,FALSE)</f>
        <v>0</v>
      </c>
      <c r="AF740" s="13">
        <f>(IF($K740="No",0,VLOOKUP(AF$3,LISTS!$M$2:$N$21,2,FALSE)*IF(T740="YES",1,0)))*VLOOKUP($H740,LISTS!$G$2:$H$10,2,FALSE)</f>
        <v>0</v>
      </c>
      <c r="AG740" s="13">
        <f>(IF($K740="No",0,VLOOKUP(AG$3,LISTS!$M$2:$N$21,2,FALSE)*IF(U740="YES",1,0)))*VLOOKUP($H740,LISTS!$G$2:$H$10,2,FALSE)</f>
        <v>0</v>
      </c>
      <c r="AH740" s="13">
        <f>(IF($K740="No",0,VLOOKUP(AH$3,LISTS!$M$2:$N$21,2,FALSE)*IF(V740="YES",1,0)))*VLOOKUP($H740,LISTS!$G$2:$H$10,2,FALSE)</f>
        <v>0</v>
      </c>
      <c r="AI740" s="29">
        <f t="shared" si="131"/>
        <v>0</v>
      </c>
    </row>
    <row r="741" spans="1:35" x14ac:dyDescent="0.25">
      <c r="A741" s="3">
        <f t="shared" si="134"/>
        <v>2023</v>
      </c>
      <c r="B741" s="11">
        <f t="shared" si="133"/>
        <v>26</v>
      </c>
      <c r="C741" s="11" t="str">
        <f>VLOOKUP($B741,'FIXTURES INPUT'!$A$4:$H$41,2,FALSE)</f>
        <v>WK26</v>
      </c>
      <c r="D741" s="13" t="str">
        <f>VLOOKUP($B741,'FIXTURES INPUT'!$A$4:$H$41,3,FALSE)</f>
        <v>Sun</v>
      </c>
      <c r="E741" s="14">
        <f>VLOOKUP($B741,'FIXTURES INPUT'!$A$4:$H$41,4,FALSE)</f>
        <v>45200</v>
      </c>
      <c r="F741" s="4" t="str">
        <f>VLOOKUP($B741,'FIXTURES INPUT'!$A$4:$H$41,6,FALSE)</f>
        <v>TBC</v>
      </c>
      <c r="G741" s="13" t="str">
        <f>VLOOKUP($B741,'FIXTURES INPUT'!$A$4:$H$41,7,FALSE)</f>
        <v>-</v>
      </c>
      <c r="H741" s="13" t="str">
        <f>VLOOKUP($B741,'FIXTURES INPUT'!$A$4:$H$41,8,FALSE)</f>
        <v>Standard</v>
      </c>
      <c r="I741" s="13">
        <f t="shared" si="135"/>
        <v>13</v>
      </c>
      <c r="J741" s="4" t="str">
        <f>VLOOKUP($I741,LISTS!$A$2:$B$39,2,FALSE)</f>
        <v>Harry Armour</v>
      </c>
      <c r="K741" s="32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X741" s="13">
        <f>(IF($K741="No",0,VLOOKUP(X$3,LISTS!$M$2:$N$21,2,FALSE)*L741))*VLOOKUP($H741,LISTS!$G$2:$H$10,2,FALSE)</f>
        <v>0</v>
      </c>
      <c r="Y741" s="13">
        <f>(IF($K741="No",0,VLOOKUP(Y$3,LISTS!$M$2:$N$21,2,FALSE)*M741))*VLOOKUP($H741,LISTS!$G$2:$H$10,2,FALSE)</f>
        <v>0</v>
      </c>
      <c r="Z741" s="13">
        <f>(IF($K741="No",0,VLOOKUP(Z$3,LISTS!$M$2:$N$21,2,FALSE)*N741))*VLOOKUP($H741,LISTS!$G$2:$H$10,2,FALSE)</f>
        <v>0</v>
      </c>
      <c r="AA741" s="13">
        <f>(IF($K741="No",0,VLOOKUP(AA$3,LISTS!$M$2:$N$21,2,FALSE)*O741))*VLOOKUP($H741,LISTS!$G$2:$H$10,2,FALSE)</f>
        <v>0</v>
      </c>
      <c r="AB741" s="13">
        <f>(IF($K741="No",0,VLOOKUP(AB$3,LISTS!$M$2:$N$21,2,FALSE)*P741))*VLOOKUP($H741,LISTS!$G$2:$H$10,2,FALSE)</f>
        <v>0</v>
      </c>
      <c r="AC741" s="13">
        <f>(IF($K741="No",0,VLOOKUP(AC$3,LISTS!$M$2:$N$21,2,FALSE)*IF(Q741="YES",1,0)))*VLOOKUP($H741,LISTS!$G$2:$H$10,2,FALSE)</f>
        <v>0</v>
      </c>
      <c r="AD741" s="13">
        <f>(IF($K741="No",0,VLOOKUP(AD$3,LISTS!$M$2:$N$21,2,FALSE)*IF(R741="YES",1,0)))*VLOOKUP($H741,LISTS!$G$2:$H$10,2,FALSE)</f>
        <v>0</v>
      </c>
      <c r="AE741" s="13">
        <f>(IF($K741="No",0,VLOOKUP(AE$3,LISTS!$M$2:$N$21,2,FALSE)*IF(S741="YES",1,0)))*VLOOKUP($H741,LISTS!$G$2:$H$10,2,FALSE)</f>
        <v>0</v>
      </c>
      <c r="AF741" s="13">
        <f>(IF($K741="No",0,VLOOKUP(AF$3,LISTS!$M$2:$N$21,2,FALSE)*IF(T741="YES",1,0)))*VLOOKUP($H741,LISTS!$G$2:$H$10,2,FALSE)</f>
        <v>0</v>
      </c>
      <c r="AG741" s="13">
        <f>(IF($K741="No",0,VLOOKUP(AG$3,LISTS!$M$2:$N$21,2,FALSE)*IF(U741="YES",1,0)))*VLOOKUP($H741,LISTS!$G$2:$H$10,2,FALSE)</f>
        <v>0</v>
      </c>
      <c r="AH741" s="13">
        <f>(IF($K741="No",0,VLOOKUP(AH$3,LISTS!$M$2:$N$21,2,FALSE)*IF(V741="YES",1,0)))*VLOOKUP($H741,LISTS!$G$2:$H$10,2,FALSE)</f>
        <v>0</v>
      </c>
      <c r="AI741" s="29">
        <f t="shared" si="131"/>
        <v>0</v>
      </c>
    </row>
    <row r="742" spans="1:35" x14ac:dyDescent="0.25">
      <c r="A742" s="3">
        <f t="shared" si="134"/>
        <v>2023</v>
      </c>
      <c r="B742" s="11">
        <f t="shared" si="133"/>
        <v>26</v>
      </c>
      <c r="C742" s="11" t="str">
        <f>VLOOKUP($B742,'FIXTURES INPUT'!$A$4:$H$41,2,FALSE)</f>
        <v>WK26</v>
      </c>
      <c r="D742" s="13" t="str">
        <f>VLOOKUP($B742,'FIXTURES INPUT'!$A$4:$H$41,3,FALSE)</f>
        <v>Sun</v>
      </c>
      <c r="E742" s="14">
        <f>VLOOKUP($B742,'FIXTURES INPUT'!$A$4:$H$41,4,FALSE)</f>
        <v>45200</v>
      </c>
      <c r="F742" s="4" t="str">
        <f>VLOOKUP($B742,'FIXTURES INPUT'!$A$4:$H$41,6,FALSE)</f>
        <v>TBC</v>
      </c>
      <c r="G742" s="13" t="str">
        <f>VLOOKUP($B742,'FIXTURES INPUT'!$A$4:$H$41,7,FALSE)</f>
        <v>-</v>
      </c>
      <c r="H742" s="13" t="str">
        <f>VLOOKUP($B742,'FIXTURES INPUT'!$A$4:$H$41,8,FALSE)</f>
        <v>Standard</v>
      </c>
      <c r="I742" s="13">
        <f t="shared" si="135"/>
        <v>14</v>
      </c>
      <c r="J742" s="4" t="str">
        <f>VLOOKUP($I742,LISTS!$A$2:$B$39,2,FALSE)</f>
        <v>KP</v>
      </c>
      <c r="K742" s="32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X742" s="13">
        <f>(IF($K742="No",0,VLOOKUP(X$3,LISTS!$M$2:$N$21,2,FALSE)*L742))*VLOOKUP($H742,LISTS!$G$2:$H$10,2,FALSE)</f>
        <v>0</v>
      </c>
      <c r="Y742" s="13">
        <f>(IF($K742="No",0,VLOOKUP(Y$3,LISTS!$M$2:$N$21,2,FALSE)*M742))*VLOOKUP($H742,LISTS!$G$2:$H$10,2,FALSE)</f>
        <v>0</v>
      </c>
      <c r="Z742" s="13">
        <f>(IF($K742="No",0,VLOOKUP(Z$3,LISTS!$M$2:$N$21,2,FALSE)*N742))*VLOOKUP($H742,LISTS!$G$2:$H$10,2,FALSE)</f>
        <v>0</v>
      </c>
      <c r="AA742" s="13">
        <f>(IF($K742="No",0,VLOOKUP(AA$3,LISTS!$M$2:$N$21,2,FALSE)*O742))*VLOOKUP($H742,LISTS!$G$2:$H$10,2,FALSE)</f>
        <v>0</v>
      </c>
      <c r="AB742" s="13">
        <f>(IF($K742="No",0,VLOOKUP(AB$3,LISTS!$M$2:$N$21,2,FALSE)*P742))*VLOOKUP($H742,LISTS!$G$2:$H$10,2,FALSE)</f>
        <v>0</v>
      </c>
      <c r="AC742" s="13">
        <f>(IF($K742="No",0,VLOOKUP(AC$3,LISTS!$M$2:$N$21,2,FALSE)*IF(Q742="YES",1,0)))*VLOOKUP($H742,LISTS!$G$2:$H$10,2,FALSE)</f>
        <v>0</v>
      </c>
      <c r="AD742" s="13">
        <f>(IF($K742="No",0,VLOOKUP(AD$3,LISTS!$M$2:$N$21,2,FALSE)*IF(R742="YES",1,0)))*VLOOKUP($H742,LISTS!$G$2:$H$10,2,FALSE)</f>
        <v>0</v>
      </c>
      <c r="AE742" s="13">
        <f>(IF($K742="No",0,VLOOKUP(AE$3,LISTS!$M$2:$N$21,2,FALSE)*IF(S742="YES",1,0)))*VLOOKUP($H742,LISTS!$G$2:$H$10,2,FALSE)</f>
        <v>0</v>
      </c>
      <c r="AF742" s="13">
        <f>(IF($K742="No",0,VLOOKUP(AF$3,LISTS!$M$2:$N$21,2,FALSE)*IF(T742="YES",1,0)))*VLOOKUP($H742,LISTS!$G$2:$H$10,2,FALSE)</f>
        <v>0</v>
      </c>
      <c r="AG742" s="13">
        <f>(IF($K742="No",0,VLOOKUP(AG$3,LISTS!$M$2:$N$21,2,FALSE)*IF(U742="YES",1,0)))*VLOOKUP($H742,LISTS!$G$2:$H$10,2,FALSE)</f>
        <v>0</v>
      </c>
      <c r="AH742" s="13">
        <f>(IF($K742="No",0,VLOOKUP(AH$3,LISTS!$M$2:$N$21,2,FALSE)*IF(V742="YES",1,0)))*VLOOKUP($H742,LISTS!$G$2:$H$10,2,FALSE)</f>
        <v>0</v>
      </c>
      <c r="AI742" s="29">
        <f t="shared" si="131"/>
        <v>0</v>
      </c>
    </row>
    <row r="743" spans="1:35" x14ac:dyDescent="0.25">
      <c r="A743" s="3">
        <f t="shared" si="134"/>
        <v>2023</v>
      </c>
      <c r="B743" s="11">
        <f t="shared" si="133"/>
        <v>26</v>
      </c>
      <c r="C743" s="11" t="str">
        <f>VLOOKUP($B743,'FIXTURES INPUT'!$A$4:$H$41,2,FALSE)</f>
        <v>WK26</v>
      </c>
      <c r="D743" s="13" t="str">
        <f>VLOOKUP($B743,'FIXTURES INPUT'!$A$4:$H$41,3,FALSE)</f>
        <v>Sun</v>
      </c>
      <c r="E743" s="14">
        <f>VLOOKUP($B743,'FIXTURES INPUT'!$A$4:$H$41,4,FALSE)</f>
        <v>45200</v>
      </c>
      <c r="F743" s="4" t="str">
        <f>VLOOKUP($B743,'FIXTURES INPUT'!$A$4:$H$41,6,FALSE)</f>
        <v>TBC</v>
      </c>
      <c r="G743" s="13" t="str">
        <f>VLOOKUP($B743,'FIXTURES INPUT'!$A$4:$H$41,7,FALSE)</f>
        <v>-</v>
      </c>
      <c r="H743" s="13" t="str">
        <f>VLOOKUP($B743,'FIXTURES INPUT'!$A$4:$H$41,8,FALSE)</f>
        <v>Standard</v>
      </c>
      <c r="I743" s="13">
        <f t="shared" si="135"/>
        <v>15</v>
      </c>
      <c r="J743" s="4" t="str">
        <f>VLOOKUP($I743,LISTS!$A$2:$B$39,2,FALSE)</f>
        <v>Will Stacey</v>
      </c>
      <c r="K743" s="32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X743" s="13">
        <f>(IF($K743="No",0,VLOOKUP(X$3,LISTS!$M$2:$N$21,2,FALSE)*L743))*VLOOKUP($H743,LISTS!$G$2:$H$10,2,FALSE)</f>
        <v>0</v>
      </c>
      <c r="Y743" s="13">
        <f>(IF($K743="No",0,VLOOKUP(Y$3,LISTS!$M$2:$N$21,2,FALSE)*M743))*VLOOKUP($H743,LISTS!$G$2:$H$10,2,FALSE)</f>
        <v>0</v>
      </c>
      <c r="Z743" s="13">
        <f>(IF($K743="No",0,VLOOKUP(Z$3,LISTS!$M$2:$N$21,2,FALSE)*N743))*VLOOKUP($H743,LISTS!$G$2:$H$10,2,FALSE)</f>
        <v>0</v>
      </c>
      <c r="AA743" s="13">
        <f>(IF($K743="No",0,VLOOKUP(AA$3,LISTS!$M$2:$N$21,2,FALSE)*O743))*VLOOKUP($H743,LISTS!$G$2:$H$10,2,FALSE)</f>
        <v>0</v>
      </c>
      <c r="AB743" s="13">
        <f>(IF($K743="No",0,VLOOKUP(AB$3,LISTS!$M$2:$N$21,2,FALSE)*P743))*VLOOKUP($H743,LISTS!$G$2:$H$10,2,FALSE)</f>
        <v>0</v>
      </c>
      <c r="AC743" s="13">
        <f>(IF($K743="No",0,VLOOKUP(AC$3,LISTS!$M$2:$N$21,2,FALSE)*IF(Q743="YES",1,0)))*VLOOKUP($H743,LISTS!$G$2:$H$10,2,FALSE)</f>
        <v>0</v>
      </c>
      <c r="AD743" s="13">
        <f>(IF($K743="No",0,VLOOKUP(AD$3,LISTS!$M$2:$N$21,2,FALSE)*IF(R743="YES",1,0)))*VLOOKUP($H743,LISTS!$G$2:$H$10,2,FALSE)</f>
        <v>0</v>
      </c>
      <c r="AE743" s="13">
        <f>(IF($K743="No",0,VLOOKUP(AE$3,LISTS!$M$2:$N$21,2,FALSE)*IF(S743="YES",1,0)))*VLOOKUP($H743,LISTS!$G$2:$H$10,2,FALSE)</f>
        <v>0</v>
      </c>
      <c r="AF743" s="13">
        <f>(IF($K743="No",0,VLOOKUP(AF$3,LISTS!$M$2:$N$21,2,FALSE)*IF(T743="YES",1,0)))*VLOOKUP($H743,LISTS!$G$2:$H$10,2,FALSE)</f>
        <v>0</v>
      </c>
      <c r="AG743" s="13">
        <f>(IF($K743="No",0,VLOOKUP(AG$3,LISTS!$M$2:$N$21,2,FALSE)*IF(U743="YES",1,0)))*VLOOKUP($H743,LISTS!$G$2:$H$10,2,FALSE)</f>
        <v>0</v>
      </c>
      <c r="AH743" s="13">
        <f>(IF($K743="No",0,VLOOKUP(AH$3,LISTS!$M$2:$N$21,2,FALSE)*IF(V743="YES",1,0)))*VLOOKUP($H743,LISTS!$G$2:$H$10,2,FALSE)</f>
        <v>0</v>
      </c>
      <c r="AI743" s="29">
        <f t="shared" si="131"/>
        <v>0</v>
      </c>
    </row>
    <row r="744" spans="1:35" x14ac:dyDescent="0.25">
      <c r="A744" s="3">
        <f t="shared" si="134"/>
        <v>2023</v>
      </c>
      <c r="B744" s="11">
        <f t="shared" si="133"/>
        <v>26</v>
      </c>
      <c r="C744" s="11" t="str">
        <f>VLOOKUP($B744,'FIXTURES INPUT'!$A$4:$H$41,2,FALSE)</f>
        <v>WK26</v>
      </c>
      <c r="D744" s="13" t="str">
        <f>VLOOKUP($B744,'FIXTURES INPUT'!$A$4:$H$41,3,FALSE)</f>
        <v>Sun</v>
      </c>
      <c r="E744" s="14">
        <f>VLOOKUP($B744,'FIXTURES INPUT'!$A$4:$H$41,4,FALSE)</f>
        <v>45200</v>
      </c>
      <c r="F744" s="4" t="str">
        <f>VLOOKUP($B744,'FIXTURES INPUT'!$A$4:$H$41,6,FALSE)</f>
        <v>TBC</v>
      </c>
      <c r="G744" s="13" t="str">
        <f>VLOOKUP($B744,'FIXTURES INPUT'!$A$4:$H$41,7,FALSE)</f>
        <v>-</v>
      </c>
      <c r="H744" s="13" t="str">
        <f>VLOOKUP($B744,'FIXTURES INPUT'!$A$4:$H$41,8,FALSE)</f>
        <v>Standard</v>
      </c>
      <c r="I744" s="13">
        <f t="shared" si="135"/>
        <v>16</v>
      </c>
      <c r="J744" s="4" t="str">
        <f>VLOOKUP($I744,LISTS!$A$2:$B$39,2,FALSE)</f>
        <v>Barry</v>
      </c>
      <c r="K744" s="32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X744" s="13">
        <f>(IF($K744="No",0,VLOOKUP(X$3,LISTS!$M$2:$N$21,2,FALSE)*L744))*VLOOKUP($H744,LISTS!$G$2:$H$10,2,FALSE)</f>
        <v>0</v>
      </c>
      <c r="Y744" s="13">
        <f>(IF($K744="No",0,VLOOKUP(Y$3,LISTS!$M$2:$N$21,2,FALSE)*M744))*VLOOKUP($H744,LISTS!$G$2:$H$10,2,FALSE)</f>
        <v>0</v>
      </c>
      <c r="Z744" s="13">
        <f>(IF($K744="No",0,VLOOKUP(Z$3,LISTS!$M$2:$N$21,2,FALSE)*N744))*VLOOKUP($H744,LISTS!$G$2:$H$10,2,FALSE)</f>
        <v>0</v>
      </c>
      <c r="AA744" s="13">
        <f>(IF($K744="No",0,VLOOKUP(AA$3,LISTS!$M$2:$N$21,2,FALSE)*O744))*VLOOKUP($H744,LISTS!$G$2:$H$10,2,FALSE)</f>
        <v>0</v>
      </c>
      <c r="AB744" s="13">
        <f>(IF($K744="No",0,VLOOKUP(AB$3,LISTS!$M$2:$N$21,2,FALSE)*P744))*VLOOKUP($H744,LISTS!$G$2:$H$10,2,FALSE)</f>
        <v>0</v>
      </c>
      <c r="AC744" s="13">
        <f>(IF($K744="No",0,VLOOKUP(AC$3,LISTS!$M$2:$N$21,2,FALSE)*IF(Q744="YES",1,0)))*VLOOKUP($H744,LISTS!$G$2:$H$10,2,FALSE)</f>
        <v>0</v>
      </c>
      <c r="AD744" s="13">
        <f>(IF($K744="No",0,VLOOKUP(AD$3,LISTS!$M$2:$N$21,2,FALSE)*IF(R744="YES",1,0)))*VLOOKUP($H744,LISTS!$G$2:$H$10,2,FALSE)</f>
        <v>0</v>
      </c>
      <c r="AE744" s="13">
        <f>(IF($K744="No",0,VLOOKUP(AE$3,LISTS!$M$2:$N$21,2,FALSE)*IF(S744="YES",1,0)))*VLOOKUP($H744,LISTS!$G$2:$H$10,2,FALSE)</f>
        <v>0</v>
      </c>
      <c r="AF744" s="13">
        <f>(IF($K744="No",0,VLOOKUP(AF$3,LISTS!$M$2:$N$21,2,FALSE)*IF(T744="YES",1,0)))*VLOOKUP($H744,LISTS!$G$2:$H$10,2,FALSE)</f>
        <v>0</v>
      </c>
      <c r="AG744" s="13">
        <f>(IF($K744="No",0,VLOOKUP(AG$3,LISTS!$M$2:$N$21,2,FALSE)*IF(U744="YES",1,0)))*VLOOKUP($H744,LISTS!$G$2:$H$10,2,FALSE)</f>
        <v>0</v>
      </c>
      <c r="AH744" s="13">
        <f>(IF($K744="No",0,VLOOKUP(AH$3,LISTS!$M$2:$N$21,2,FALSE)*IF(V744="YES",1,0)))*VLOOKUP($H744,LISTS!$G$2:$H$10,2,FALSE)</f>
        <v>0</v>
      </c>
      <c r="AI744" s="29">
        <f t="shared" si="131"/>
        <v>0</v>
      </c>
    </row>
    <row r="745" spans="1:35" x14ac:dyDescent="0.25">
      <c r="A745" s="3">
        <f t="shared" si="134"/>
        <v>2023</v>
      </c>
      <c r="B745" s="11">
        <f t="shared" si="133"/>
        <v>26</v>
      </c>
      <c r="C745" s="11" t="str">
        <f>VLOOKUP($B745,'FIXTURES INPUT'!$A$4:$H$41,2,FALSE)</f>
        <v>WK26</v>
      </c>
      <c r="D745" s="13" t="str">
        <f>VLOOKUP($B745,'FIXTURES INPUT'!$A$4:$H$41,3,FALSE)</f>
        <v>Sun</v>
      </c>
      <c r="E745" s="14">
        <f>VLOOKUP($B745,'FIXTURES INPUT'!$A$4:$H$41,4,FALSE)</f>
        <v>45200</v>
      </c>
      <c r="F745" s="4" t="str">
        <f>VLOOKUP($B745,'FIXTURES INPUT'!$A$4:$H$41,6,FALSE)</f>
        <v>TBC</v>
      </c>
      <c r="G745" s="13" t="str">
        <f>VLOOKUP($B745,'FIXTURES INPUT'!$A$4:$H$41,7,FALSE)</f>
        <v>-</v>
      </c>
      <c r="H745" s="13" t="str">
        <f>VLOOKUP($B745,'FIXTURES INPUT'!$A$4:$H$41,8,FALSE)</f>
        <v>Standard</v>
      </c>
      <c r="I745" s="13">
        <f t="shared" si="135"/>
        <v>17</v>
      </c>
      <c r="J745" s="4" t="str">
        <f>VLOOKUP($I745,LISTS!$A$2:$B$39,2,FALSE)</f>
        <v>Rob Sherriff</v>
      </c>
      <c r="K745" s="32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X745" s="13">
        <f>(IF($K745="No",0,VLOOKUP(X$3,LISTS!$M$2:$N$21,2,FALSE)*L745))*VLOOKUP($H745,LISTS!$G$2:$H$10,2,FALSE)</f>
        <v>0</v>
      </c>
      <c r="Y745" s="13">
        <f>(IF($K745="No",0,VLOOKUP(Y$3,LISTS!$M$2:$N$21,2,FALSE)*M745))*VLOOKUP($H745,LISTS!$G$2:$H$10,2,FALSE)</f>
        <v>0</v>
      </c>
      <c r="Z745" s="13">
        <f>(IF($K745="No",0,VLOOKUP(Z$3,LISTS!$M$2:$N$21,2,FALSE)*N745))*VLOOKUP($H745,LISTS!$G$2:$H$10,2,FALSE)</f>
        <v>0</v>
      </c>
      <c r="AA745" s="13">
        <f>(IF($K745="No",0,VLOOKUP(AA$3,LISTS!$M$2:$N$21,2,FALSE)*O745))*VLOOKUP($H745,LISTS!$G$2:$H$10,2,FALSE)</f>
        <v>0</v>
      </c>
      <c r="AB745" s="13">
        <f>(IF($K745="No",0,VLOOKUP(AB$3,LISTS!$M$2:$N$21,2,FALSE)*P745))*VLOOKUP($H745,LISTS!$G$2:$H$10,2,FALSE)</f>
        <v>0</v>
      </c>
      <c r="AC745" s="13">
        <f>(IF($K745="No",0,VLOOKUP(AC$3,LISTS!$M$2:$N$21,2,FALSE)*IF(Q745="YES",1,0)))*VLOOKUP($H745,LISTS!$G$2:$H$10,2,FALSE)</f>
        <v>0</v>
      </c>
      <c r="AD745" s="13">
        <f>(IF($K745="No",0,VLOOKUP(AD$3,LISTS!$M$2:$N$21,2,FALSE)*IF(R745="YES",1,0)))*VLOOKUP($H745,LISTS!$G$2:$H$10,2,FALSE)</f>
        <v>0</v>
      </c>
      <c r="AE745" s="13">
        <f>(IF($K745="No",0,VLOOKUP(AE$3,LISTS!$M$2:$N$21,2,FALSE)*IF(S745="YES",1,0)))*VLOOKUP($H745,LISTS!$G$2:$H$10,2,FALSE)</f>
        <v>0</v>
      </c>
      <c r="AF745" s="13">
        <f>(IF($K745="No",0,VLOOKUP(AF$3,LISTS!$M$2:$N$21,2,FALSE)*IF(T745="YES",1,0)))*VLOOKUP($H745,LISTS!$G$2:$H$10,2,FALSE)</f>
        <v>0</v>
      </c>
      <c r="AG745" s="13">
        <f>(IF($K745="No",0,VLOOKUP(AG$3,LISTS!$M$2:$N$21,2,FALSE)*IF(U745="YES",1,0)))*VLOOKUP($H745,LISTS!$G$2:$H$10,2,FALSE)</f>
        <v>0</v>
      </c>
      <c r="AH745" s="13">
        <f>(IF($K745="No",0,VLOOKUP(AH$3,LISTS!$M$2:$N$21,2,FALSE)*IF(V745="YES",1,0)))*VLOOKUP($H745,LISTS!$G$2:$H$10,2,FALSE)</f>
        <v>0</v>
      </c>
      <c r="AI745" s="29">
        <f t="shared" si="131"/>
        <v>0</v>
      </c>
    </row>
    <row r="746" spans="1:35" x14ac:dyDescent="0.25">
      <c r="A746" s="3">
        <f t="shared" si="134"/>
        <v>2023</v>
      </c>
      <c r="B746" s="11">
        <f t="shared" si="133"/>
        <v>26</v>
      </c>
      <c r="C746" s="11" t="str">
        <f>VLOOKUP($B746,'FIXTURES INPUT'!$A$4:$H$41,2,FALSE)</f>
        <v>WK26</v>
      </c>
      <c r="D746" s="13" t="str">
        <f>VLOOKUP($B746,'FIXTURES INPUT'!$A$4:$H$41,3,FALSE)</f>
        <v>Sun</v>
      </c>
      <c r="E746" s="14">
        <f>VLOOKUP($B746,'FIXTURES INPUT'!$A$4:$H$41,4,FALSE)</f>
        <v>45200</v>
      </c>
      <c r="F746" s="4" t="str">
        <f>VLOOKUP($B746,'FIXTURES INPUT'!$A$4:$H$41,6,FALSE)</f>
        <v>TBC</v>
      </c>
      <c r="G746" s="13" t="str">
        <f>VLOOKUP($B746,'FIXTURES INPUT'!$A$4:$H$41,7,FALSE)</f>
        <v>-</v>
      </c>
      <c r="H746" s="13" t="str">
        <f>VLOOKUP($B746,'FIXTURES INPUT'!$A$4:$H$41,8,FALSE)</f>
        <v>Standard</v>
      </c>
      <c r="I746" s="13">
        <f t="shared" si="135"/>
        <v>18</v>
      </c>
      <c r="J746" s="4" t="str">
        <f>VLOOKUP($I746,LISTS!$A$2:$B$39,2,FALSE)</f>
        <v>Gary Chenery</v>
      </c>
      <c r="K746" s="32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X746" s="13">
        <f>(IF($K746="No",0,VLOOKUP(X$3,LISTS!$M$2:$N$21,2,FALSE)*L746))*VLOOKUP($H746,LISTS!$G$2:$H$10,2,FALSE)</f>
        <v>0</v>
      </c>
      <c r="Y746" s="13">
        <f>(IF($K746="No",0,VLOOKUP(Y$3,LISTS!$M$2:$N$21,2,FALSE)*M746))*VLOOKUP($H746,LISTS!$G$2:$H$10,2,FALSE)</f>
        <v>0</v>
      </c>
      <c r="Z746" s="13">
        <f>(IF($K746="No",0,VLOOKUP(Z$3,LISTS!$M$2:$N$21,2,FALSE)*N746))*VLOOKUP($H746,LISTS!$G$2:$H$10,2,FALSE)</f>
        <v>0</v>
      </c>
      <c r="AA746" s="13">
        <f>(IF($K746="No",0,VLOOKUP(AA$3,LISTS!$M$2:$N$21,2,FALSE)*O746))*VLOOKUP($H746,LISTS!$G$2:$H$10,2,FALSE)</f>
        <v>0</v>
      </c>
      <c r="AB746" s="13">
        <f>(IF($K746="No",0,VLOOKUP(AB$3,LISTS!$M$2:$N$21,2,FALSE)*P746))*VLOOKUP($H746,LISTS!$G$2:$H$10,2,FALSE)</f>
        <v>0</v>
      </c>
      <c r="AC746" s="13">
        <f>(IF($K746="No",0,VLOOKUP(AC$3,LISTS!$M$2:$N$21,2,FALSE)*IF(Q746="YES",1,0)))*VLOOKUP($H746,LISTS!$G$2:$H$10,2,FALSE)</f>
        <v>0</v>
      </c>
      <c r="AD746" s="13">
        <f>(IF($K746="No",0,VLOOKUP(AD$3,LISTS!$M$2:$N$21,2,FALSE)*IF(R746="YES",1,0)))*VLOOKUP($H746,LISTS!$G$2:$H$10,2,FALSE)</f>
        <v>0</v>
      </c>
      <c r="AE746" s="13">
        <f>(IF($K746="No",0,VLOOKUP(AE$3,LISTS!$M$2:$N$21,2,FALSE)*IF(S746="YES",1,0)))*VLOOKUP($H746,LISTS!$G$2:$H$10,2,FALSE)</f>
        <v>0</v>
      </c>
      <c r="AF746" s="13">
        <f>(IF($K746="No",0,VLOOKUP(AF$3,LISTS!$M$2:$N$21,2,FALSE)*IF(T746="YES",1,0)))*VLOOKUP($H746,LISTS!$G$2:$H$10,2,FALSE)</f>
        <v>0</v>
      </c>
      <c r="AG746" s="13">
        <f>(IF($K746="No",0,VLOOKUP(AG$3,LISTS!$M$2:$N$21,2,FALSE)*IF(U746="YES",1,0)))*VLOOKUP($H746,LISTS!$G$2:$H$10,2,FALSE)</f>
        <v>0</v>
      </c>
      <c r="AH746" s="13">
        <f>(IF($K746="No",0,VLOOKUP(AH$3,LISTS!$M$2:$N$21,2,FALSE)*IF(V746="YES",1,0)))*VLOOKUP($H746,LISTS!$G$2:$H$10,2,FALSE)</f>
        <v>0</v>
      </c>
      <c r="AI746" s="29">
        <f t="shared" si="131"/>
        <v>0</v>
      </c>
    </row>
    <row r="747" spans="1:35" x14ac:dyDescent="0.25">
      <c r="A747" s="3">
        <f t="shared" si="134"/>
        <v>2023</v>
      </c>
      <c r="B747" s="11">
        <f t="shared" si="133"/>
        <v>26</v>
      </c>
      <c r="C747" s="11" t="str">
        <f>VLOOKUP($B747,'FIXTURES INPUT'!$A$4:$H$41,2,FALSE)</f>
        <v>WK26</v>
      </c>
      <c r="D747" s="13" t="str">
        <f>VLOOKUP($B747,'FIXTURES INPUT'!$A$4:$H$41,3,FALSE)</f>
        <v>Sun</v>
      </c>
      <c r="E747" s="14">
        <f>VLOOKUP($B747,'FIXTURES INPUT'!$A$4:$H$41,4,FALSE)</f>
        <v>45200</v>
      </c>
      <c r="F747" s="4" t="str">
        <f>VLOOKUP($B747,'FIXTURES INPUT'!$A$4:$H$41,6,FALSE)</f>
        <v>TBC</v>
      </c>
      <c r="G747" s="13" t="str">
        <f>VLOOKUP($B747,'FIXTURES INPUT'!$A$4:$H$41,7,FALSE)</f>
        <v>-</v>
      </c>
      <c r="H747" s="13" t="str">
        <f>VLOOKUP($B747,'FIXTURES INPUT'!$A$4:$H$41,8,FALSE)</f>
        <v>Standard</v>
      </c>
      <c r="I747" s="13">
        <f t="shared" si="135"/>
        <v>19</v>
      </c>
      <c r="J747" s="4" t="str">
        <f>VLOOKUP($I747,LISTS!$A$2:$B$39,2,FALSE)</f>
        <v>Jack Cousins</v>
      </c>
      <c r="K747" s="32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X747" s="13">
        <f>(IF($K747="No",0,VLOOKUP(X$3,LISTS!$M$2:$N$21,2,FALSE)*L747))*VLOOKUP($H747,LISTS!$G$2:$H$10,2,FALSE)</f>
        <v>0</v>
      </c>
      <c r="Y747" s="13">
        <f>(IF($K747="No",0,VLOOKUP(Y$3,LISTS!$M$2:$N$21,2,FALSE)*M747))*VLOOKUP($H747,LISTS!$G$2:$H$10,2,FALSE)</f>
        <v>0</v>
      </c>
      <c r="Z747" s="13">
        <f>(IF($K747="No",0,VLOOKUP(Z$3,LISTS!$M$2:$N$21,2,FALSE)*N747))*VLOOKUP($H747,LISTS!$G$2:$H$10,2,FALSE)</f>
        <v>0</v>
      </c>
      <c r="AA747" s="13">
        <f>(IF($K747="No",0,VLOOKUP(AA$3,LISTS!$M$2:$N$21,2,FALSE)*O747))*VLOOKUP($H747,LISTS!$G$2:$H$10,2,FALSE)</f>
        <v>0</v>
      </c>
      <c r="AB747" s="13">
        <f>(IF($K747="No",0,VLOOKUP(AB$3,LISTS!$M$2:$N$21,2,FALSE)*P747))*VLOOKUP($H747,LISTS!$G$2:$H$10,2,FALSE)</f>
        <v>0</v>
      </c>
      <c r="AC747" s="13">
        <f>(IF($K747="No",0,VLOOKUP(AC$3,LISTS!$M$2:$N$21,2,FALSE)*IF(Q747="YES",1,0)))*VLOOKUP($H747,LISTS!$G$2:$H$10,2,FALSE)</f>
        <v>0</v>
      </c>
      <c r="AD747" s="13">
        <f>(IF($K747="No",0,VLOOKUP(AD$3,LISTS!$M$2:$N$21,2,FALSE)*IF(R747="YES",1,0)))*VLOOKUP($H747,LISTS!$G$2:$H$10,2,FALSE)</f>
        <v>0</v>
      </c>
      <c r="AE747" s="13">
        <f>(IF($K747="No",0,VLOOKUP(AE$3,LISTS!$M$2:$N$21,2,FALSE)*IF(S747="YES",1,0)))*VLOOKUP($H747,LISTS!$G$2:$H$10,2,FALSE)</f>
        <v>0</v>
      </c>
      <c r="AF747" s="13">
        <f>(IF($K747="No",0,VLOOKUP(AF$3,LISTS!$M$2:$N$21,2,FALSE)*IF(T747="YES",1,0)))*VLOOKUP($H747,LISTS!$G$2:$H$10,2,FALSE)</f>
        <v>0</v>
      </c>
      <c r="AG747" s="13">
        <f>(IF($K747="No",0,VLOOKUP(AG$3,LISTS!$M$2:$N$21,2,FALSE)*IF(U747="YES",1,0)))*VLOOKUP($H747,LISTS!$G$2:$H$10,2,FALSE)</f>
        <v>0</v>
      </c>
      <c r="AH747" s="13">
        <f>(IF($K747="No",0,VLOOKUP(AH$3,LISTS!$M$2:$N$21,2,FALSE)*IF(V747="YES",1,0)))*VLOOKUP($H747,LISTS!$G$2:$H$10,2,FALSE)</f>
        <v>0</v>
      </c>
      <c r="AI747" s="29">
        <f t="shared" si="131"/>
        <v>0</v>
      </c>
    </row>
    <row r="748" spans="1:35" x14ac:dyDescent="0.25">
      <c r="A748" s="3">
        <f t="shared" si="134"/>
        <v>2023</v>
      </c>
      <c r="B748" s="11">
        <f t="shared" si="133"/>
        <v>26</v>
      </c>
      <c r="C748" s="11" t="str">
        <f>VLOOKUP($B748,'FIXTURES INPUT'!$A$4:$H$41,2,FALSE)</f>
        <v>WK26</v>
      </c>
      <c r="D748" s="13" t="str">
        <f>VLOOKUP($B748,'FIXTURES INPUT'!$A$4:$H$41,3,FALSE)</f>
        <v>Sun</v>
      </c>
      <c r="E748" s="14">
        <f>VLOOKUP($B748,'FIXTURES INPUT'!$A$4:$H$41,4,FALSE)</f>
        <v>45200</v>
      </c>
      <c r="F748" s="4" t="str">
        <f>VLOOKUP($B748,'FIXTURES INPUT'!$A$4:$H$41,6,FALSE)</f>
        <v>TBC</v>
      </c>
      <c r="G748" s="13" t="str">
        <f>VLOOKUP($B748,'FIXTURES INPUT'!$A$4:$H$41,7,FALSE)</f>
        <v>-</v>
      </c>
      <c r="H748" s="13" t="str">
        <f>VLOOKUP($B748,'FIXTURES INPUT'!$A$4:$H$41,8,FALSE)</f>
        <v>Standard</v>
      </c>
      <c r="I748" s="13">
        <f t="shared" si="135"/>
        <v>20</v>
      </c>
      <c r="J748" s="5" t="str">
        <f>VLOOKUP($I748,LISTS!$A$2:$B$39,2,FALSE)</f>
        <v>Stuart Pacey</v>
      </c>
      <c r="K748" s="32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X748" s="13">
        <f>(IF($K748="No",0,VLOOKUP(X$3,LISTS!$M$2:$N$21,2,FALSE)*L748))*VLOOKUP($H748,LISTS!$G$2:$H$10,2,FALSE)</f>
        <v>0</v>
      </c>
      <c r="Y748" s="13">
        <f>(IF($K748="No",0,VLOOKUP(Y$3,LISTS!$M$2:$N$21,2,FALSE)*M748))*VLOOKUP($H748,LISTS!$G$2:$H$10,2,FALSE)</f>
        <v>0</v>
      </c>
      <c r="Z748" s="13">
        <f>(IF($K748="No",0,VLOOKUP(Z$3,LISTS!$M$2:$N$21,2,FALSE)*N748))*VLOOKUP($H748,LISTS!$G$2:$H$10,2,FALSE)</f>
        <v>0</v>
      </c>
      <c r="AA748" s="13">
        <f>(IF($K748="No",0,VLOOKUP(AA$3,LISTS!$M$2:$N$21,2,FALSE)*O748))*VLOOKUP($H748,LISTS!$G$2:$H$10,2,FALSE)</f>
        <v>0</v>
      </c>
      <c r="AB748" s="13">
        <f>(IF($K748="No",0,VLOOKUP(AB$3,LISTS!$M$2:$N$21,2,FALSE)*P748))*VLOOKUP($H748,LISTS!$G$2:$H$10,2,FALSE)</f>
        <v>0</v>
      </c>
      <c r="AC748" s="13">
        <f>(IF($K748="No",0,VLOOKUP(AC$3,LISTS!$M$2:$N$21,2,FALSE)*IF(Q748="YES",1,0)))*VLOOKUP($H748,LISTS!$G$2:$H$10,2,FALSE)</f>
        <v>0</v>
      </c>
      <c r="AD748" s="13">
        <f>(IF($K748="No",0,VLOOKUP(AD$3,LISTS!$M$2:$N$21,2,FALSE)*IF(R748="YES",1,0)))*VLOOKUP($H748,LISTS!$G$2:$H$10,2,FALSE)</f>
        <v>0</v>
      </c>
      <c r="AE748" s="13">
        <f>(IF($K748="No",0,VLOOKUP(AE$3,LISTS!$M$2:$N$21,2,FALSE)*IF(S748="YES",1,0)))*VLOOKUP($H748,LISTS!$G$2:$H$10,2,FALSE)</f>
        <v>0</v>
      </c>
      <c r="AF748" s="13">
        <f>(IF($K748="No",0,VLOOKUP(AF$3,LISTS!$M$2:$N$21,2,FALSE)*IF(T748="YES",1,0)))*VLOOKUP($H748,LISTS!$G$2:$H$10,2,FALSE)</f>
        <v>0</v>
      </c>
      <c r="AG748" s="13">
        <f>(IF($K748="No",0,VLOOKUP(AG$3,LISTS!$M$2:$N$21,2,FALSE)*IF(U748="YES",1,0)))*VLOOKUP($H748,LISTS!$G$2:$H$10,2,FALSE)</f>
        <v>0</v>
      </c>
      <c r="AH748" s="13">
        <f>(IF($K748="No",0,VLOOKUP(AH$3,LISTS!$M$2:$N$21,2,FALSE)*IF(V748="YES",1,0)))*VLOOKUP($H748,LISTS!$G$2:$H$10,2,FALSE)</f>
        <v>0</v>
      </c>
      <c r="AI748" s="29">
        <f t="shared" si="131"/>
        <v>0</v>
      </c>
    </row>
    <row r="749" spans="1:35" x14ac:dyDescent="0.25">
      <c r="A749" s="3">
        <f t="shared" si="134"/>
        <v>2023</v>
      </c>
      <c r="B749" s="11">
        <f t="shared" si="133"/>
        <v>26</v>
      </c>
      <c r="C749" s="11" t="str">
        <f>VLOOKUP($B749,'FIXTURES INPUT'!$A$4:$H$41,2,FALSE)</f>
        <v>WK26</v>
      </c>
      <c r="D749" s="13" t="str">
        <f>VLOOKUP($B749,'FIXTURES INPUT'!$A$4:$H$41,3,FALSE)</f>
        <v>Sun</v>
      </c>
      <c r="E749" s="14">
        <f>VLOOKUP($B749,'FIXTURES INPUT'!$A$4:$H$41,4,FALSE)</f>
        <v>45200</v>
      </c>
      <c r="F749" s="4" t="str">
        <f>VLOOKUP($B749,'FIXTURES INPUT'!$A$4:$H$41,6,FALSE)</f>
        <v>TBC</v>
      </c>
      <c r="G749" s="13" t="str">
        <f>VLOOKUP($B749,'FIXTURES INPUT'!$A$4:$H$41,7,FALSE)</f>
        <v>-</v>
      </c>
      <c r="H749" s="13" t="str">
        <f>VLOOKUP($B749,'FIXTURES INPUT'!$A$4:$H$41,8,FALSE)</f>
        <v>Standard</v>
      </c>
      <c r="I749" s="13">
        <f t="shared" si="135"/>
        <v>21</v>
      </c>
      <c r="J749" s="4" t="str">
        <f>VLOOKUP($I749,LISTS!$A$2:$B$39,2,FALSE)</f>
        <v>Additional 3</v>
      </c>
      <c r="K749" s="32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X749" s="13">
        <f>(IF($K749="No",0,VLOOKUP(X$3,LISTS!$M$2:$N$21,2,FALSE)*L749))*VLOOKUP($H749,LISTS!$G$2:$H$10,2,FALSE)</f>
        <v>0</v>
      </c>
      <c r="Y749" s="13">
        <f>(IF($K749="No",0,VLOOKUP(Y$3,LISTS!$M$2:$N$21,2,FALSE)*M749))*VLOOKUP($H749,LISTS!$G$2:$H$10,2,FALSE)</f>
        <v>0</v>
      </c>
      <c r="Z749" s="13">
        <f>(IF($K749="No",0,VLOOKUP(Z$3,LISTS!$M$2:$N$21,2,FALSE)*N749))*VLOOKUP($H749,LISTS!$G$2:$H$10,2,FALSE)</f>
        <v>0</v>
      </c>
      <c r="AA749" s="13">
        <f>(IF($K749="No",0,VLOOKUP(AA$3,LISTS!$M$2:$N$21,2,FALSE)*O749))*VLOOKUP($H749,LISTS!$G$2:$H$10,2,FALSE)</f>
        <v>0</v>
      </c>
      <c r="AB749" s="13">
        <f>(IF($K749="No",0,VLOOKUP(AB$3,LISTS!$M$2:$N$21,2,FALSE)*P749))*VLOOKUP($H749,LISTS!$G$2:$H$10,2,FALSE)</f>
        <v>0</v>
      </c>
      <c r="AC749" s="13">
        <f>(IF($K749="No",0,VLOOKUP(AC$3,LISTS!$M$2:$N$21,2,FALSE)*IF(Q749="YES",1,0)))*VLOOKUP($H749,LISTS!$G$2:$H$10,2,FALSE)</f>
        <v>0</v>
      </c>
      <c r="AD749" s="13">
        <f>(IF($K749="No",0,VLOOKUP(AD$3,LISTS!$M$2:$N$21,2,FALSE)*IF(R749="YES",1,0)))*VLOOKUP($H749,LISTS!$G$2:$H$10,2,FALSE)</f>
        <v>0</v>
      </c>
      <c r="AE749" s="13">
        <f>(IF($K749="No",0,VLOOKUP(AE$3,LISTS!$M$2:$N$21,2,FALSE)*IF(S749="YES",1,0)))*VLOOKUP($H749,LISTS!$G$2:$H$10,2,FALSE)</f>
        <v>0</v>
      </c>
      <c r="AF749" s="13">
        <f>(IF($K749="No",0,VLOOKUP(AF$3,LISTS!$M$2:$N$21,2,FALSE)*IF(T749="YES",1,0)))*VLOOKUP($H749,LISTS!$G$2:$H$10,2,FALSE)</f>
        <v>0</v>
      </c>
      <c r="AG749" s="13">
        <f>(IF($K749="No",0,VLOOKUP(AG$3,LISTS!$M$2:$N$21,2,FALSE)*IF(U749="YES",1,0)))*VLOOKUP($H749,LISTS!$G$2:$H$10,2,FALSE)</f>
        <v>0</v>
      </c>
      <c r="AH749" s="13">
        <f>(IF($K749="No",0,VLOOKUP(AH$3,LISTS!$M$2:$N$21,2,FALSE)*IF(V749="YES",1,0)))*VLOOKUP($H749,LISTS!$G$2:$H$10,2,FALSE)</f>
        <v>0</v>
      </c>
      <c r="AI749" s="29">
        <f t="shared" si="131"/>
        <v>0</v>
      </c>
    </row>
    <row r="750" spans="1:35" x14ac:dyDescent="0.25">
      <c r="A750" s="3">
        <f t="shared" si="134"/>
        <v>2023</v>
      </c>
      <c r="B750" s="11">
        <f t="shared" si="133"/>
        <v>26</v>
      </c>
      <c r="C750" s="11" t="str">
        <f>VLOOKUP($B750,'FIXTURES INPUT'!$A$4:$H$41,2,FALSE)</f>
        <v>WK26</v>
      </c>
      <c r="D750" s="13" t="str">
        <f>VLOOKUP($B750,'FIXTURES INPUT'!$A$4:$H$41,3,FALSE)</f>
        <v>Sun</v>
      </c>
      <c r="E750" s="14">
        <f>VLOOKUP($B750,'FIXTURES INPUT'!$A$4:$H$41,4,FALSE)</f>
        <v>45200</v>
      </c>
      <c r="F750" s="4" t="str">
        <f>VLOOKUP($B750,'FIXTURES INPUT'!$A$4:$H$41,6,FALSE)</f>
        <v>TBC</v>
      </c>
      <c r="G750" s="13" t="str">
        <f>VLOOKUP($B750,'FIXTURES INPUT'!$A$4:$H$41,7,FALSE)</f>
        <v>-</v>
      </c>
      <c r="H750" s="13" t="str">
        <f>VLOOKUP($B750,'FIXTURES INPUT'!$A$4:$H$41,8,FALSE)</f>
        <v>Standard</v>
      </c>
      <c r="I750" s="13">
        <f t="shared" si="135"/>
        <v>22</v>
      </c>
      <c r="J750" s="4" t="str">
        <f>VLOOKUP($I750,LISTS!$A$2:$B$39,2,FALSE)</f>
        <v>Additional 4</v>
      </c>
      <c r="K750" s="32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X750" s="13">
        <f>(IF($K750="No",0,VLOOKUP(X$3,LISTS!$M$2:$N$21,2,FALSE)*L750))*VLOOKUP($H750,LISTS!$G$2:$H$10,2,FALSE)</f>
        <v>0</v>
      </c>
      <c r="Y750" s="13">
        <f>(IF($K750="No",0,VLOOKUP(Y$3,LISTS!$M$2:$N$21,2,FALSE)*M750))*VLOOKUP($H750,LISTS!$G$2:$H$10,2,FALSE)</f>
        <v>0</v>
      </c>
      <c r="Z750" s="13">
        <f>(IF($K750="No",0,VLOOKUP(Z$3,LISTS!$M$2:$N$21,2,FALSE)*N750))*VLOOKUP($H750,LISTS!$G$2:$H$10,2,FALSE)</f>
        <v>0</v>
      </c>
      <c r="AA750" s="13">
        <f>(IF($K750="No",0,VLOOKUP(AA$3,LISTS!$M$2:$N$21,2,FALSE)*O750))*VLOOKUP($H750,LISTS!$G$2:$H$10,2,FALSE)</f>
        <v>0</v>
      </c>
      <c r="AB750" s="13">
        <f>(IF($K750="No",0,VLOOKUP(AB$3,LISTS!$M$2:$N$21,2,FALSE)*P750))*VLOOKUP($H750,LISTS!$G$2:$H$10,2,FALSE)</f>
        <v>0</v>
      </c>
      <c r="AC750" s="13">
        <f>(IF($K750="No",0,VLOOKUP(AC$3,LISTS!$M$2:$N$21,2,FALSE)*IF(Q750="YES",1,0)))*VLOOKUP($H750,LISTS!$G$2:$H$10,2,FALSE)</f>
        <v>0</v>
      </c>
      <c r="AD750" s="13">
        <f>(IF($K750="No",0,VLOOKUP(AD$3,LISTS!$M$2:$N$21,2,FALSE)*IF(R750="YES",1,0)))*VLOOKUP($H750,LISTS!$G$2:$H$10,2,FALSE)</f>
        <v>0</v>
      </c>
      <c r="AE750" s="13">
        <f>(IF($K750="No",0,VLOOKUP(AE$3,LISTS!$M$2:$N$21,2,FALSE)*IF(S750="YES",1,0)))*VLOOKUP($H750,LISTS!$G$2:$H$10,2,FALSE)</f>
        <v>0</v>
      </c>
      <c r="AF750" s="13">
        <f>(IF($K750="No",0,VLOOKUP(AF$3,LISTS!$M$2:$N$21,2,FALSE)*IF(T750="YES",1,0)))*VLOOKUP($H750,LISTS!$G$2:$H$10,2,FALSE)</f>
        <v>0</v>
      </c>
      <c r="AG750" s="13">
        <f>(IF($K750="No",0,VLOOKUP(AG$3,LISTS!$M$2:$N$21,2,FALSE)*IF(U750="YES",1,0)))*VLOOKUP($H750,LISTS!$G$2:$H$10,2,FALSE)</f>
        <v>0</v>
      </c>
      <c r="AH750" s="13">
        <f>(IF($K750="No",0,VLOOKUP(AH$3,LISTS!$M$2:$N$21,2,FALSE)*IF(V750="YES",1,0)))*VLOOKUP($H750,LISTS!$G$2:$H$10,2,FALSE)</f>
        <v>0</v>
      </c>
      <c r="AI750" s="29">
        <f t="shared" si="131"/>
        <v>0</v>
      </c>
    </row>
    <row r="751" spans="1:35" x14ac:dyDescent="0.25">
      <c r="A751" s="3">
        <f t="shared" si="134"/>
        <v>2023</v>
      </c>
      <c r="B751" s="11">
        <f t="shared" si="133"/>
        <v>26</v>
      </c>
      <c r="C751" s="11" t="str">
        <f>VLOOKUP($B751,'FIXTURES INPUT'!$A$4:$H$41,2,FALSE)</f>
        <v>WK26</v>
      </c>
      <c r="D751" s="13" t="str">
        <f>VLOOKUP($B751,'FIXTURES INPUT'!$A$4:$H$41,3,FALSE)</f>
        <v>Sun</v>
      </c>
      <c r="E751" s="14">
        <f>VLOOKUP($B751,'FIXTURES INPUT'!$A$4:$H$41,4,FALSE)</f>
        <v>45200</v>
      </c>
      <c r="F751" s="4" t="str">
        <f>VLOOKUP($B751,'FIXTURES INPUT'!$A$4:$H$41,6,FALSE)</f>
        <v>TBC</v>
      </c>
      <c r="G751" s="13" t="str">
        <f>VLOOKUP($B751,'FIXTURES INPUT'!$A$4:$H$41,7,FALSE)</f>
        <v>-</v>
      </c>
      <c r="H751" s="13" t="str">
        <f>VLOOKUP($B751,'FIXTURES INPUT'!$A$4:$H$41,8,FALSE)</f>
        <v>Standard</v>
      </c>
      <c r="I751" s="13">
        <f t="shared" si="135"/>
        <v>23</v>
      </c>
      <c r="J751" s="4" t="str">
        <f>VLOOKUP($I751,LISTS!$A$2:$B$39,2,FALSE)</f>
        <v>Additional 5</v>
      </c>
      <c r="K751" s="32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X751" s="13">
        <f>(IF($K751="No",0,VLOOKUP(X$3,LISTS!$M$2:$N$21,2,FALSE)*L751))*VLOOKUP($H751,LISTS!$G$2:$H$10,2,FALSE)</f>
        <v>0</v>
      </c>
      <c r="Y751" s="13">
        <f>(IF($K751="No",0,VLOOKUP(Y$3,LISTS!$M$2:$N$21,2,FALSE)*M751))*VLOOKUP($H751,LISTS!$G$2:$H$10,2,FALSE)</f>
        <v>0</v>
      </c>
      <c r="Z751" s="13">
        <f>(IF($K751="No",0,VLOOKUP(Z$3,LISTS!$M$2:$N$21,2,FALSE)*N751))*VLOOKUP($H751,LISTS!$G$2:$H$10,2,FALSE)</f>
        <v>0</v>
      </c>
      <c r="AA751" s="13">
        <f>(IF($K751="No",0,VLOOKUP(AA$3,LISTS!$M$2:$N$21,2,FALSE)*O751))*VLOOKUP($H751,LISTS!$G$2:$H$10,2,FALSE)</f>
        <v>0</v>
      </c>
      <c r="AB751" s="13">
        <f>(IF($K751="No",0,VLOOKUP(AB$3,LISTS!$M$2:$N$21,2,FALSE)*P751))*VLOOKUP($H751,LISTS!$G$2:$H$10,2,FALSE)</f>
        <v>0</v>
      </c>
      <c r="AC751" s="13">
        <f>(IF($K751="No",0,VLOOKUP(AC$3,LISTS!$M$2:$N$21,2,FALSE)*IF(Q751="YES",1,0)))*VLOOKUP($H751,LISTS!$G$2:$H$10,2,FALSE)</f>
        <v>0</v>
      </c>
      <c r="AD751" s="13">
        <f>(IF($K751="No",0,VLOOKUP(AD$3,LISTS!$M$2:$N$21,2,FALSE)*IF(R751="YES",1,0)))*VLOOKUP($H751,LISTS!$G$2:$H$10,2,FALSE)</f>
        <v>0</v>
      </c>
      <c r="AE751" s="13">
        <f>(IF($K751="No",0,VLOOKUP(AE$3,LISTS!$M$2:$N$21,2,FALSE)*IF(S751="YES",1,0)))*VLOOKUP($H751,LISTS!$G$2:$H$10,2,FALSE)</f>
        <v>0</v>
      </c>
      <c r="AF751" s="13">
        <f>(IF($K751="No",0,VLOOKUP(AF$3,LISTS!$M$2:$N$21,2,FALSE)*IF(T751="YES",1,0)))*VLOOKUP($H751,LISTS!$G$2:$H$10,2,FALSE)</f>
        <v>0</v>
      </c>
      <c r="AG751" s="13">
        <f>(IF($K751="No",0,VLOOKUP(AG$3,LISTS!$M$2:$N$21,2,FALSE)*IF(U751="YES",1,0)))*VLOOKUP($H751,LISTS!$G$2:$H$10,2,FALSE)</f>
        <v>0</v>
      </c>
      <c r="AH751" s="13">
        <f>(IF($K751="No",0,VLOOKUP(AH$3,LISTS!$M$2:$N$21,2,FALSE)*IF(V751="YES",1,0)))*VLOOKUP($H751,LISTS!$G$2:$H$10,2,FALSE)</f>
        <v>0</v>
      </c>
      <c r="AI751" s="29">
        <f t="shared" si="131"/>
        <v>0</v>
      </c>
    </row>
    <row r="752" spans="1:35" x14ac:dyDescent="0.25">
      <c r="A752" s="3">
        <f t="shared" si="134"/>
        <v>2023</v>
      </c>
      <c r="B752" s="11">
        <f t="shared" si="133"/>
        <v>26</v>
      </c>
      <c r="C752" s="11" t="str">
        <f>VLOOKUP($B752,'FIXTURES INPUT'!$A$4:$H$41,2,FALSE)</f>
        <v>WK26</v>
      </c>
      <c r="D752" s="13" t="str">
        <f>VLOOKUP($B752,'FIXTURES INPUT'!$A$4:$H$41,3,FALSE)</f>
        <v>Sun</v>
      </c>
      <c r="E752" s="14">
        <f>VLOOKUP($B752,'FIXTURES INPUT'!$A$4:$H$41,4,FALSE)</f>
        <v>45200</v>
      </c>
      <c r="F752" s="4" t="str">
        <f>VLOOKUP($B752,'FIXTURES INPUT'!$A$4:$H$41,6,FALSE)</f>
        <v>TBC</v>
      </c>
      <c r="G752" s="13" t="str">
        <f>VLOOKUP($B752,'FIXTURES INPUT'!$A$4:$H$41,7,FALSE)</f>
        <v>-</v>
      </c>
      <c r="H752" s="13" t="str">
        <f>VLOOKUP($B752,'FIXTURES INPUT'!$A$4:$H$41,8,FALSE)</f>
        <v>Standard</v>
      </c>
      <c r="I752" s="13">
        <f t="shared" si="135"/>
        <v>24</v>
      </c>
      <c r="J752" s="4" t="str">
        <f>VLOOKUP($I752,LISTS!$A$2:$B$39,2,FALSE)</f>
        <v>Additional 6</v>
      </c>
      <c r="K752" s="32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X752" s="13">
        <f>(IF($K752="No",0,VLOOKUP(X$3,LISTS!$M$2:$N$21,2,FALSE)*L752))*VLOOKUP($H752,LISTS!$G$2:$H$10,2,FALSE)</f>
        <v>0</v>
      </c>
      <c r="Y752" s="13">
        <f>(IF($K752="No",0,VLOOKUP(Y$3,LISTS!$M$2:$N$21,2,FALSE)*M752))*VLOOKUP($H752,LISTS!$G$2:$H$10,2,FALSE)</f>
        <v>0</v>
      </c>
      <c r="Z752" s="13">
        <f>(IF($K752="No",0,VLOOKUP(Z$3,LISTS!$M$2:$N$21,2,FALSE)*N752))*VLOOKUP($H752,LISTS!$G$2:$H$10,2,FALSE)</f>
        <v>0</v>
      </c>
      <c r="AA752" s="13">
        <f>(IF($K752="No",0,VLOOKUP(AA$3,LISTS!$M$2:$N$21,2,FALSE)*O752))*VLOOKUP($H752,LISTS!$G$2:$H$10,2,FALSE)</f>
        <v>0</v>
      </c>
      <c r="AB752" s="13">
        <f>(IF($K752="No",0,VLOOKUP(AB$3,LISTS!$M$2:$N$21,2,FALSE)*P752))*VLOOKUP($H752,LISTS!$G$2:$H$10,2,FALSE)</f>
        <v>0</v>
      </c>
      <c r="AC752" s="13">
        <f>(IF($K752="No",0,VLOOKUP(AC$3,LISTS!$M$2:$N$21,2,FALSE)*IF(Q752="YES",1,0)))*VLOOKUP($H752,LISTS!$G$2:$H$10,2,FALSE)</f>
        <v>0</v>
      </c>
      <c r="AD752" s="13">
        <f>(IF($K752="No",0,VLOOKUP(AD$3,LISTS!$M$2:$N$21,2,FALSE)*IF(R752="YES",1,0)))*VLOOKUP($H752,LISTS!$G$2:$H$10,2,FALSE)</f>
        <v>0</v>
      </c>
      <c r="AE752" s="13">
        <f>(IF($K752="No",0,VLOOKUP(AE$3,LISTS!$M$2:$N$21,2,FALSE)*IF(S752="YES",1,0)))*VLOOKUP($H752,LISTS!$G$2:$H$10,2,FALSE)</f>
        <v>0</v>
      </c>
      <c r="AF752" s="13">
        <f>(IF($K752="No",0,VLOOKUP(AF$3,LISTS!$M$2:$N$21,2,FALSE)*IF(T752="YES",1,0)))*VLOOKUP($H752,LISTS!$G$2:$H$10,2,FALSE)</f>
        <v>0</v>
      </c>
      <c r="AG752" s="13">
        <f>(IF($K752="No",0,VLOOKUP(AG$3,LISTS!$M$2:$N$21,2,FALSE)*IF(U752="YES",1,0)))*VLOOKUP($H752,LISTS!$G$2:$H$10,2,FALSE)</f>
        <v>0</v>
      </c>
      <c r="AH752" s="13">
        <f>(IF($K752="No",0,VLOOKUP(AH$3,LISTS!$M$2:$N$21,2,FALSE)*IF(V752="YES",1,0)))*VLOOKUP($H752,LISTS!$G$2:$H$10,2,FALSE)</f>
        <v>0</v>
      </c>
      <c r="AI752" s="29">
        <f t="shared" si="131"/>
        <v>0</v>
      </c>
    </row>
    <row r="753" spans="1:35" x14ac:dyDescent="0.25">
      <c r="A753" s="3">
        <f t="shared" si="134"/>
        <v>2023</v>
      </c>
      <c r="B753" s="11">
        <f t="shared" si="133"/>
        <v>26</v>
      </c>
      <c r="C753" s="11" t="str">
        <f>VLOOKUP($B753,'FIXTURES INPUT'!$A$4:$H$41,2,FALSE)</f>
        <v>WK26</v>
      </c>
      <c r="D753" s="13" t="str">
        <f>VLOOKUP($B753,'FIXTURES INPUT'!$A$4:$H$41,3,FALSE)</f>
        <v>Sun</v>
      </c>
      <c r="E753" s="14">
        <f>VLOOKUP($B753,'FIXTURES INPUT'!$A$4:$H$41,4,FALSE)</f>
        <v>45200</v>
      </c>
      <c r="F753" s="4" t="str">
        <f>VLOOKUP($B753,'FIXTURES INPUT'!$A$4:$H$41,6,FALSE)</f>
        <v>TBC</v>
      </c>
      <c r="G753" s="13" t="str">
        <f>VLOOKUP($B753,'FIXTURES INPUT'!$A$4:$H$41,7,FALSE)</f>
        <v>-</v>
      </c>
      <c r="H753" s="13" t="str">
        <f>VLOOKUP($B753,'FIXTURES INPUT'!$A$4:$H$41,8,FALSE)</f>
        <v>Standard</v>
      </c>
      <c r="I753" s="13">
        <f t="shared" si="135"/>
        <v>25</v>
      </c>
      <c r="J753" s="4" t="str">
        <f>VLOOKUP($I753,LISTS!$A$2:$B$39,2,FALSE)</f>
        <v>Additional 7</v>
      </c>
      <c r="K753" s="32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X753" s="13">
        <f>(IF($K753="No",0,VLOOKUP(X$3,LISTS!$M$2:$N$21,2,FALSE)*L753))*VLOOKUP($H753,LISTS!$G$2:$H$10,2,FALSE)</f>
        <v>0</v>
      </c>
      <c r="Y753" s="13">
        <f>(IF($K753="No",0,VLOOKUP(Y$3,LISTS!$M$2:$N$21,2,FALSE)*M753))*VLOOKUP($H753,LISTS!$G$2:$H$10,2,FALSE)</f>
        <v>0</v>
      </c>
      <c r="Z753" s="13">
        <f>(IF($K753="No",0,VLOOKUP(Z$3,LISTS!$M$2:$N$21,2,FALSE)*N753))*VLOOKUP($H753,LISTS!$G$2:$H$10,2,FALSE)</f>
        <v>0</v>
      </c>
      <c r="AA753" s="13">
        <f>(IF($K753="No",0,VLOOKUP(AA$3,LISTS!$M$2:$N$21,2,FALSE)*O753))*VLOOKUP($H753,LISTS!$G$2:$H$10,2,FALSE)</f>
        <v>0</v>
      </c>
      <c r="AB753" s="13">
        <f>(IF($K753="No",0,VLOOKUP(AB$3,LISTS!$M$2:$N$21,2,FALSE)*P753))*VLOOKUP($H753,LISTS!$G$2:$H$10,2,FALSE)</f>
        <v>0</v>
      </c>
      <c r="AC753" s="13">
        <f>(IF($K753="No",0,VLOOKUP(AC$3,LISTS!$M$2:$N$21,2,FALSE)*IF(Q753="YES",1,0)))*VLOOKUP($H753,LISTS!$G$2:$H$10,2,FALSE)</f>
        <v>0</v>
      </c>
      <c r="AD753" s="13">
        <f>(IF($K753="No",0,VLOOKUP(AD$3,LISTS!$M$2:$N$21,2,FALSE)*IF(R753="YES",1,0)))*VLOOKUP($H753,LISTS!$G$2:$H$10,2,FALSE)</f>
        <v>0</v>
      </c>
      <c r="AE753" s="13">
        <f>(IF($K753="No",0,VLOOKUP(AE$3,LISTS!$M$2:$N$21,2,FALSE)*IF(S753="YES",1,0)))*VLOOKUP($H753,LISTS!$G$2:$H$10,2,FALSE)</f>
        <v>0</v>
      </c>
      <c r="AF753" s="13">
        <f>(IF($K753="No",0,VLOOKUP(AF$3,LISTS!$M$2:$N$21,2,FALSE)*IF(T753="YES",1,0)))*VLOOKUP($H753,LISTS!$G$2:$H$10,2,FALSE)</f>
        <v>0</v>
      </c>
      <c r="AG753" s="13">
        <f>(IF($K753="No",0,VLOOKUP(AG$3,LISTS!$M$2:$N$21,2,FALSE)*IF(U753="YES",1,0)))*VLOOKUP($H753,LISTS!$G$2:$H$10,2,FALSE)</f>
        <v>0</v>
      </c>
      <c r="AH753" s="13">
        <f>(IF($K753="No",0,VLOOKUP(AH$3,LISTS!$M$2:$N$21,2,FALSE)*IF(V753="YES",1,0)))*VLOOKUP($H753,LISTS!$G$2:$H$10,2,FALSE)</f>
        <v>0</v>
      </c>
      <c r="AI753" s="29">
        <f t="shared" si="131"/>
        <v>0</v>
      </c>
    </row>
    <row r="754" spans="1:35" x14ac:dyDescent="0.25">
      <c r="A754" s="3">
        <f t="shared" si="134"/>
        <v>2023</v>
      </c>
      <c r="B754" s="11">
        <f t="shared" si="133"/>
        <v>26</v>
      </c>
      <c r="C754" s="11" t="str">
        <f>VLOOKUP($B754,'FIXTURES INPUT'!$A$4:$H$41,2,FALSE)</f>
        <v>WK26</v>
      </c>
      <c r="D754" s="13" t="str">
        <f>VLOOKUP($B754,'FIXTURES INPUT'!$A$4:$H$41,3,FALSE)</f>
        <v>Sun</v>
      </c>
      <c r="E754" s="14">
        <f>VLOOKUP($B754,'FIXTURES INPUT'!$A$4:$H$41,4,FALSE)</f>
        <v>45200</v>
      </c>
      <c r="F754" s="4" t="str">
        <f>VLOOKUP($B754,'FIXTURES INPUT'!$A$4:$H$41,6,FALSE)</f>
        <v>TBC</v>
      </c>
      <c r="G754" s="13" t="str">
        <f>VLOOKUP($B754,'FIXTURES INPUT'!$A$4:$H$41,7,FALSE)</f>
        <v>-</v>
      </c>
      <c r="H754" s="13" t="str">
        <f>VLOOKUP($B754,'FIXTURES INPUT'!$A$4:$H$41,8,FALSE)</f>
        <v>Standard</v>
      </c>
      <c r="I754" s="13">
        <f t="shared" si="135"/>
        <v>26</v>
      </c>
      <c r="J754" s="4" t="str">
        <f>VLOOKUP($I754,LISTS!$A$2:$B$39,2,FALSE)</f>
        <v>Additional 8</v>
      </c>
      <c r="K754" s="32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X754" s="13">
        <f>(IF($K754="No",0,VLOOKUP(X$3,LISTS!$M$2:$N$21,2,FALSE)*L754))*VLOOKUP($H754,LISTS!$G$2:$H$10,2,FALSE)</f>
        <v>0</v>
      </c>
      <c r="Y754" s="13">
        <f>(IF($K754="No",0,VLOOKUP(Y$3,LISTS!$M$2:$N$21,2,FALSE)*M754))*VLOOKUP($H754,LISTS!$G$2:$H$10,2,FALSE)</f>
        <v>0</v>
      </c>
      <c r="Z754" s="13">
        <f>(IF($K754="No",0,VLOOKUP(Z$3,LISTS!$M$2:$N$21,2,FALSE)*N754))*VLOOKUP($H754,LISTS!$G$2:$H$10,2,FALSE)</f>
        <v>0</v>
      </c>
      <c r="AA754" s="13">
        <f>(IF($K754="No",0,VLOOKUP(AA$3,LISTS!$M$2:$N$21,2,FALSE)*O754))*VLOOKUP($H754,LISTS!$G$2:$H$10,2,FALSE)</f>
        <v>0</v>
      </c>
      <c r="AB754" s="13">
        <f>(IF($K754="No",0,VLOOKUP(AB$3,LISTS!$M$2:$N$21,2,FALSE)*P754))*VLOOKUP($H754,LISTS!$G$2:$H$10,2,FALSE)</f>
        <v>0</v>
      </c>
      <c r="AC754" s="13">
        <f>(IF($K754="No",0,VLOOKUP(AC$3,LISTS!$M$2:$N$21,2,FALSE)*IF(Q754="YES",1,0)))*VLOOKUP($H754,LISTS!$G$2:$H$10,2,FALSE)</f>
        <v>0</v>
      </c>
      <c r="AD754" s="13">
        <f>(IF($K754="No",0,VLOOKUP(AD$3,LISTS!$M$2:$N$21,2,FALSE)*IF(R754="YES",1,0)))*VLOOKUP($H754,LISTS!$G$2:$H$10,2,FALSE)</f>
        <v>0</v>
      </c>
      <c r="AE754" s="13">
        <f>(IF($K754="No",0,VLOOKUP(AE$3,LISTS!$M$2:$N$21,2,FALSE)*IF(S754="YES",1,0)))*VLOOKUP($H754,LISTS!$G$2:$H$10,2,FALSE)</f>
        <v>0</v>
      </c>
      <c r="AF754" s="13">
        <f>(IF($K754="No",0,VLOOKUP(AF$3,LISTS!$M$2:$N$21,2,FALSE)*IF(T754="YES",1,0)))*VLOOKUP($H754,LISTS!$G$2:$H$10,2,FALSE)</f>
        <v>0</v>
      </c>
      <c r="AG754" s="13">
        <f>(IF($K754="No",0,VLOOKUP(AG$3,LISTS!$M$2:$N$21,2,FALSE)*IF(U754="YES",1,0)))*VLOOKUP($H754,LISTS!$G$2:$H$10,2,FALSE)</f>
        <v>0</v>
      </c>
      <c r="AH754" s="13">
        <f>(IF($K754="No",0,VLOOKUP(AH$3,LISTS!$M$2:$N$21,2,FALSE)*IF(V754="YES",1,0)))*VLOOKUP($H754,LISTS!$G$2:$H$10,2,FALSE)</f>
        <v>0</v>
      </c>
      <c r="AI754" s="29">
        <f t="shared" si="131"/>
        <v>0</v>
      </c>
    </row>
    <row r="755" spans="1:35" x14ac:dyDescent="0.25">
      <c r="A755" s="3">
        <f t="shared" si="134"/>
        <v>2023</v>
      </c>
      <c r="B755" s="11">
        <f t="shared" si="133"/>
        <v>26</v>
      </c>
      <c r="C755" s="11" t="str">
        <f>VLOOKUP($B755,'FIXTURES INPUT'!$A$4:$H$41,2,FALSE)</f>
        <v>WK26</v>
      </c>
      <c r="D755" s="13" t="str">
        <f>VLOOKUP($B755,'FIXTURES INPUT'!$A$4:$H$41,3,FALSE)</f>
        <v>Sun</v>
      </c>
      <c r="E755" s="14">
        <f>VLOOKUP($B755,'FIXTURES INPUT'!$A$4:$H$41,4,FALSE)</f>
        <v>45200</v>
      </c>
      <c r="F755" s="4" t="str">
        <f>VLOOKUP($B755,'FIXTURES INPUT'!$A$4:$H$41,6,FALSE)</f>
        <v>TBC</v>
      </c>
      <c r="G755" s="13" t="str">
        <f>VLOOKUP($B755,'FIXTURES INPUT'!$A$4:$H$41,7,FALSE)</f>
        <v>-</v>
      </c>
      <c r="H755" s="13" t="str">
        <f>VLOOKUP($B755,'FIXTURES INPUT'!$A$4:$H$41,8,FALSE)</f>
        <v>Standard</v>
      </c>
      <c r="I755" s="13">
        <f t="shared" si="135"/>
        <v>27</v>
      </c>
      <c r="J755" s="4" t="str">
        <f>VLOOKUP($I755,LISTS!$A$2:$B$39,2,FALSE)</f>
        <v>Additional 9</v>
      </c>
      <c r="K755" s="32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X755" s="13">
        <f>(IF($K755="No",0,VLOOKUP(X$3,LISTS!$M$2:$N$21,2,FALSE)*L755))*VLOOKUP($H755,LISTS!$G$2:$H$10,2,FALSE)</f>
        <v>0</v>
      </c>
      <c r="Y755" s="13">
        <f>(IF($K755="No",0,VLOOKUP(Y$3,LISTS!$M$2:$N$21,2,FALSE)*M755))*VLOOKUP($H755,LISTS!$G$2:$H$10,2,FALSE)</f>
        <v>0</v>
      </c>
      <c r="Z755" s="13">
        <f>(IF($K755="No",0,VLOOKUP(Z$3,LISTS!$M$2:$N$21,2,FALSE)*N755))*VLOOKUP($H755,LISTS!$G$2:$H$10,2,FALSE)</f>
        <v>0</v>
      </c>
      <c r="AA755" s="13">
        <f>(IF($K755="No",0,VLOOKUP(AA$3,LISTS!$M$2:$N$21,2,FALSE)*O755))*VLOOKUP($H755,LISTS!$G$2:$H$10,2,FALSE)</f>
        <v>0</v>
      </c>
      <c r="AB755" s="13">
        <f>(IF($K755="No",0,VLOOKUP(AB$3,LISTS!$M$2:$N$21,2,FALSE)*P755))*VLOOKUP($H755,LISTS!$G$2:$H$10,2,FALSE)</f>
        <v>0</v>
      </c>
      <c r="AC755" s="13">
        <f>(IF($K755="No",0,VLOOKUP(AC$3,LISTS!$M$2:$N$21,2,FALSE)*IF(Q755="YES",1,0)))*VLOOKUP($H755,LISTS!$G$2:$H$10,2,FALSE)</f>
        <v>0</v>
      </c>
      <c r="AD755" s="13">
        <f>(IF($K755="No",0,VLOOKUP(AD$3,LISTS!$M$2:$N$21,2,FALSE)*IF(R755="YES",1,0)))*VLOOKUP($H755,LISTS!$G$2:$H$10,2,FALSE)</f>
        <v>0</v>
      </c>
      <c r="AE755" s="13">
        <f>(IF($K755="No",0,VLOOKUP(AE$3,LISTS!$M$2:$N$21,2,FALSE)*IF(S755="YES",1,0)))*VLOOKUP($H755,LISTS!$G$2:$H$10,2,FALSE)</f>
        <v>0</v>
      </c>
      <c r="AF755" s="13">
        <f>(IF($K755="No",0,VLOOKUP(AF$3,LISTS!$M$2:$N$21,2,FALSE)*IF(T755="YES",1,0)))*VLOOKUP($H755,LISTS!$G$2:$H$10,2,FALSE)</f>
        <v>0</v>
      </c>
      <c r="AG755" s="13">
        <f>(IF($K755="No",0,VLOOKUP(AG$3,LISTS!$M$2:$N$21,2,FALSE)*IF(U755="YES",1,0)))*VLOOKUP($H755,LISTS!$G$2:$H$10,2,FALSE)</f>
        <v>0</v>
      </c>
      <c r="AH755" s="13">
        <f>(IF($K755="No",0,VLOOKUP(AH$3,LISTS!$M$2:$N$21,2,FALSE)*IF(V755="YES",1,0)))*VLOOKUP($H755,LISTS!$G$2:$H$10,2,FALSE)</f>
        <v>0</v>
      </c>
      <c r="AI755" s="29">
        <f t="shared" si="131"/>
        <v>0</v>
      </c>
    </row>
    <row r="756" spans="1:35" x14ac:dyDescent="0.25">
      <c r="A756" s="3">
        <f t="shared" si="134"/>
        <v>2023</v>
      </c>
      <c r="B756" s="11">
        <f t="shared" si="133"/>
        <v>26</v>
      </c>
      <c r="C756" s="11" t="str">
        <f>VLOOKUP($B756,'FIXTURES INPUT'!$A$4:$H$41,2,FALSE)</f>
        <v>WK26</v>
      </c>
      <c r="D756" s="13" t="str">
        <f>VLOOKUP($B756,'FIXTURES INPUT'!$A$4:$H$41,3,FALSE)</f>
        <v>Sun</v>
      </c>
      <c r="E756" s="14">
        <f>VLOOKUP($B756,'FIXTURES INPUT'!$A$4:$H$41,4,FALSE)</f>
        <v>45200</v>
      </c>
      <c r="F756" s="4" t="str">
        <f>VLOOKUP($B756,'FIXTURES INPUT'!$A$4:$H$41,6,FALSE)</f>
        <v>TBC</v>
      </c>
      <c r="G756" s="13" t="str">
        <f>VLOOKUP($B756,'FIXTURES INPUT'!$A$4:$H$41,7,FALSE)</f>
        <v>-</v>
      </c>
      <c r="H756" s="13" t="str">
        <f>VLOOKUP($B756,'FIXTURES INPUT'!$A$4:$H$41,8,FALSE)</f>
        <v>Standard</v>
      </c>
      <c r="I756" s="13">
        <f t="shared" si="135"/>
        <v>28</v>
      </c>
      <c r="J756" s="4" t="str">
        <f>VLOOKUP($I756,LISTS!$A$2:$B$39,2,FALSE)</f>
        <v>Additional 10</v>
      </c>
      <c r="K756" s="32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X756" s="13">
        <f>(IF($K756="No",0,VLOOKUP(X$3,LISTS!$M$2:$N$21,2,FALSE)*L756))*VLOOKUP($H756,LISTS!$G$2:$H$10,2,FALSE)</f>
        <v>0</v>
      </c>
      <c r="Y756" s="13">
        <f>(IF($K756="No",0,VLOOKUP(Y$3,LISTS!$M$2:$N$21,2,FALSE)*M756))*VLOOKUP($H756,LISTS!$G$2:$H$10,2,FALSE)</f>
        <v>0</v>
      </c>
      <c r="Z756" s="13">
        <f>(IF($K756="No",0,VLOOKUP(Z$3,LISTS!$M$2:$N$21,2,FALSE)*N756))*VLOOKUP($H756,LISTS!$G$2:$H$10,2,FALSE)</f>
        <v>0</v>
      </c>
      <c r="AA756" s="13">
        <f>(IF($K756="No",0,VLOOKUP(AA$3,LISTS!$M$2:$N$21,2,FALSE)*O756))*VLOOKUP($H756,LISTS!$G$2:$H$10,2,FALSE)</f>
        <v>0</v>
      </c>
      <c r="AB756" s="13">
        <f>(IF($K756="No",0,VLOOKUP(AB$3,LISTS!$M$2:$N$21,2,FALSE)*P756))*VLOOKUP($H756,LISTS!$G$2:$H$10,2,FALSE)</f>
        <v>0</v>
      </c>
      <c r="AC756" s="13">
        <f>(IF($K756="No",0,VLOOKUP(AC$3,LISTS!$M$2:$N$21,2,FALSE)*IF(Q756="YES",1,0)))*VLOOKUP($H756,LISTS!$G$2:$H$10,2,FALSE)</f>
        <v>0</v>
      </c>
      <c r="AD756" s="13">
        <f>(IF($K756="No",0,VLOOKUP(AD$3,LISTS!$M$2:$N$21,2,FALSE)*IF(R756="YES",1,0)))*VLOOKUP($H756,LISTS!$G$2:$H$10,2,FALSE)</f>
        <v>0</v>
      </c>
      <c r="AE756" s="13">
        <f>(IF($K756="No",0,VLOOKUP(AE$3,LISTS!$M$2:$N$21,2,FALSE)*IF(S756="YES",1,0)))*VLOOKUP($H756,LISTS!$G$2:$H$10,2,FALSE)</f>
        <v>0</v>
      </c>
      <c r="AF756" s="13">
        <f>(IF($K756="No",0,VLOOKUP(AF$3,LISTS!$M$2:$N$21,2,FALSE)*IF(T756="YES",1,0)))*VLOOKUP($H756,LISTS!$G$2:$H$10,2,FALSE)</f>
        <v>0</v>
      </c>
      <c r="AG756" s="13">
        <f>(IF($K756="No",0,VLOOKUP(AG$3,LISTS!$M$2:$N$21,2,FALSE)*IF(U756="YES",1,0)))*VLOOKUP($H756,LISTS!$G$2:$H$10,2,FALSE)</f>
        <v>0</v>
      </c>
      <c r="AH756" s="13">
        <f>(IF($K756="No",0,VLOOKUP(AH$3,LISTS!$M$2:$N$21,2,FALSE)*IF(V756="YES",1,0)))*VLOOKUP($H756,LISTS!$G$2:$H$10,2,FALSE)</f>
        <v>0</v>
      </c>
      <c r="AI756" s="29">
        <f t="shared" si="131"/>
        <v>0</v>
      </c>
    </row>
    <row r="757" spans="1:35" ht="15.75" thickBot="1" x14ac:dyDescent="0.3">
      <c r="A757" s="6">
        <f t="shared" si="134"/>
        <v>2023</v>
      </c>
      <c r="B757" s="15">
        <f t="shared" si="133"/>
        <v>26</v>
      </c>
      <c r="C757" s="15" t="str">
        <f>VLOOKUP($B757,'FIXTURES INPUT'!$A$4:$H$41,2,FALSE)</f>
        <v>WK26</v>
      </c>
      <c r="D757" s="15" t="str">
        <f>VLOOKUP($B757,'FIXTURES INPUT'!$A$4:$H$41,3,FALSE)</f>
        <v>Sun</v>
      </c>
      <c r="E757" s="16">
        <f>VLOOKUP($B757,'FIXTURES INPUT'!$A$4:$H$41,4,FALSE)</f>
        <v>45200</v>
      </c>
      <c r="F757" s="6" t="str">
        <f>VLOOKUP($B757,'FIXTURES INPUT'!$A$4:$H$41,6,FALSE)</f>
        <v>TBC</v>
      </c>
      <c r="G757" s="15" t="str">
        <f>VLOOKUP($B757,'FIXTURES INPUT'!$A$4:$H$41,7,FALSE)</f>
        <v>-</v>
      </c>
      <c r="H757" s="15" t="str">
        <f>VLOOKUP($B757,'FIXTURES INPUT'!$A$4:$H$41,8,FALSE)</f>
        <v>Standard</v>
      </c>
      <c r="I757" s="15">
        <f t="shared" si="135"/>
        <v>29</v>
      </c>
      <c r="J757" s="6" t="str">
        <f>VLOOKUP($I757,LISTS!$A$2:$B$39,2,FALSE)</f>
        <v>Additional 11</v>
      </c>
      <c r="K757" s="33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X757" s="15">
        <f>(IF($K757="No",0,VLOOKUP(X$3,LISTS!$M$2:$N$21,2,FALSE)*L757))*VLOOKUP($H757,LISTS!$G$2:$H$10,2,FALSE)</f>
        <v>0</v>
      </c>
      <c r="Y757" s="15">
        <f>(IF($K757="No",0,VLOOKUP(Y$3,LISTS!$M$2:$N$21,2,FALSE)*M757))*VLOOKUP($H757,LISTS!$G$2:$H$10,2,FALSE)</f>
        <v>0</v>
      </c>
      <c r="Z757" s="15">
        <f>(IF($K757="No",0,VLOOKUP(Z$3,LISTS!$M$2:$N$21,2,FALSE)*N757))*VLOOKUP($H757,LISTS!$G$2:$H$10,2,FALSE)</f>
        <v>0</v>
      </c>
      <c r="AA757" s="15">
        <f>(IF($K757="No",0,VLOOKUP(AA$3,LISTS!$M$2:$N$21,2,FALSE)*O757))*VLOOKUP($H757,LISTS!$G$2:$H$10,2,FALSE)</f>
        <v>0</v>
      </c>
      <c r="AB757" s="15">
        <f>(IF($K757="No",0,VLOOKUP(AB$3,LISTS!$M$2:$N$21,2,FALSE)*P757))*VLOOKUP($H757,LISTS!$G$2:$H$10,2,FALSE)</f>
        <v>0</v>
      </c>
      <c r="AC757" s="15">
        <f>(IF($K757="No",0,VLOOKUP(AC$3,LISTS!$M$2:$N$21,2,FALSE)*IF(Q757="YES",1,0)))*VLOOKUP($H757,LISTS!$G$2:$H$10,2,FALSE)</f>
        <v>0</v>
      </c>
      <c r="AD757" s="15">
        <f>(IF($K757="No",0,VLOOKUP(AD$3,LISTS!$M$2:$N$21,2,FALSE)*IF(R757="YES",1,0)))*VLOOKUP($H757,LISTS!$G$2:$H$10,2,FALSE)</f>
        <v>0</v>
      </c>
      <c r="AE757" s="15">
        <f>(IF($K757="No",0,VLOOKUP(AE$3,LISTS!$M$2:$N$21,2,FALSE)*IF(S757="YES",1,0)))*VLOOKUP($H757,LISTS!$G$2:$H$10,2,FALSE)</f>
        <v>0</v>
      </c>
      <c r="AF757" s="15">
        <f>(IF($K757="No",0,VLOOKUP(AF$3,LISTS!$M$2:$N$21,2,FALSE)*IF(T757="YES",1,0)))*VLOOKUP($H757,LISTS!$G$2:$H$10,2,FALSE)</f>
        <v>0</v>
      </c>
      <c r="AG757" s="15">
        <f>(IF($K757="No",0,VLOOKUP(AG$3,LISTS!$M$2:$N$21,2,FALSE)*IF(U757="YES",1,0)))*VLOOKUP($H757,LISTS!$G$2:$H$10,2,FALSE)</f>
        <v>0</v>
      </c>
      <c r="AH757" s="15">
        <f>(IF($K757="No",0,VLOOKUP(AH$3,LISTS!$M$2:$N$21,2,FALSE)*IF(V757="YES",1,0)))*VLOOKUP($H757,LISTS!$G$2:$H$10,2,FALSE)</f>
        <v>0</v>
      </c>
      <c r="AI757" s="30">
        <f t="shared" si="131"/>
        <v>0</v>
      </c>
    </row>
    <row r="758" spans="1:35" ht="15.75" thickTop="1" x14ac:dyDescent="0.25">
      <c r="A758" s="3">
        <v>2022</v>
      </c>
      <c r="B758" s="11">
        <f t="shared" ref="B758" si="136">B729+1</f>
        <v>27</v>
      </c>
      <c r="C758" s="11" t="str">
        <f>VLOOKUP($B758,'FIXTURES INPUT'!$A$4:$H$41,2,FALSE)</f>
        <v>WK27</v>
      </c>
      <c r="D758" s="11" t="str">
        <f>VLOOKUP($B758,'FIXTURES INPUT'!$A$4:$H$41,3,FALSE)</f>
        <v>Sun</v>
      </c>
      <c r="E758" s="12">
        <f>VLOOKUP($B758,'FIXTURES INPUT'!$A$4:$H$41,4,FALSE)</f>
        <v>45207</v>
      </c>
      <c r="F758" s="3" t="str">
        <f>VLOOKUP($B758,'FIXTURES INPUT'!$A$4:$H$41,6,FALSE)</f>
        <v>TBC</v>
      </c>
      <c r="G758" s="11" t="str">
        <f>VLOOKUP($B758,'FIXTURES INPUT'!$A$4:$H$41,7,FALSE)</f>
        <v xml:space="preserve"> - </v>
      </c>
      <c r="H758" s="11" t="str">
        <f>VLOOKUP($B758,'FIXTURES INPUT'!$A$4:$H$41,8,FALSE)</f>
        <v>Standard</v>
      </c>
      <c r="I758" s="11">
        <v>1</v>
      </c>
      <c r="J758" s="3" t="str">
        <f>VLOOKUP($I758,LISTS!$A$2:$B$39,2,FALSE)</f>
        <v>Logan</v>
      </c>
      <c r="K758" s="31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X758" s="11">
        <f>(IF($K758="No",0,VLOOKUP(X$3,LISTS!$M$2:$N$21,2,FALSE)*L758))*VLOOKUP($H758,LISTS!$G$2:$H$10,2,FALSE)</f>
        <v>0</v>
      </c>
      <c r="Y758" s="11">
        <f>(IF($K758="No",0,VLOOKUP(Y$3,LISTS!$M$2:$N$21,2,FALSE)*M758))*VLOOKUP($H758,LISTS!$G$2:$H$10,2,FALSE)</f>
        <v>0</v>
      </c>
      <c r="Z758" s="11">
        <f>(IF($K758="No",0,VLOOKUP(Z$3,LISTS!$M$2:$N$21,2,FALSE)*N758))*VLOOKUP($H758,LISTS!$G$2:$H$10,2,FALSE)</f>
        <v>0</v>
      </c>
      <c r="AA758" s="11">
        <f>(IF($K758="No",0,VLOOKUP(AA$3,LISTS!$M$2:$N$21,2,FALSE)*O758))*VLOOKUP($H758,LISTS!$G$2:$H$10,2,FALSE)</f>
        <v>0</v>
      </c>
      <c r="AB758" s="11">
        <f>(IF($K758="No",0,VLOOKUP(AB$3,LISTS!$M$2:$N$21,2,FALSE)*P758))*VLOOKUP($H758,LISTS!$G$2:$H$10,2,FALSE)</f>
        <v>0</v>
      </c>
      <c r="AC758" s="11">
        <f>(IF($K758="No",0,VLOOKUP(AC$3,LISTS!$M$2:$N$21,2,FALSE)*IF(Q758="YES",1,0)))*VLOOKUP($H758,LISTS!$G$2:$H$10,2,FALSE)</f>
        <v>0</v>
      </c>
      <c r="AD758" s="11">
        <f>(IF($K758="No",0,VLOOKUP(AD$3,LISTS!$M$2:$N$21,2,FALSE)*IF(R758="YES",1,0)))*VLOOKUP($H758,LISTS!$G$2:$H$10,2,FALSE)</f>
        <v>0</v>
      </c>
      <c r="AE758" s="11">
        <f>(IF($K758="No",0,VLOOKUP(AE$3,LISTS!$M$2:$N$21,2,FALSE)*IF(S758="YES",1,0)))*VLOOKUP($H758,LISTS!$G$2:$H$10,2,FALSE)</f>
        <v>0</v>
      </c>
      <c r="AF758" s="11">
        <f>(IF($K758="No",0,VLOOKUP(AF$3,LISTS!$M$2:$N$21,2,FALSE)*IF(T758="YES",1,0)))*VLOOKUP($H758,LISTS!$G$2:$H$10,2,FALSE)</f>
        <v>0</v>
      </c>
      <c r="AG758" s="11">
        <f>(IF($K758="No",0,VLOOKUP(AG$3,LISTS!$M$2:$N$21,2,FALSE)*IF(U758="YES",1,0)))*VLOOKUP($H758,LISTS!$G$2:$H$10,2,FALSE)</f>
        <v>0</v>
      </c>
      <c r="AH758" s="11">
        <f>(IF($K758="No",0,VLOOKUP(AH$3,LISTS!$M$2:$N$21,2,FALSE)*IF(V758="YES",1,0)))*VLOOKUP($H758,LISTS!$G$2:$H$10,2,FALSE)</f>
        <v>0</v>
      </c>
      <c r="AI758" s="28">
        <f t="shared" si="131"/>
        <v>0</v>
      </c>
    </row>
    <row r="759" spans="1:35" x14ac:dyDescent="0.25">
      <c r="A759" s="3">
        <f t="shared" ref="A759:A786" si="137">$A$4</f>
        <v>2023</v>
      </c>
      <c r="B759" s="11">
        <f t="shared" ref="B759:B786" si="138">B758</f>
        <v>27</v>
      </c>
      <c r="C759" s="11" t="str">
        <f>VLOOKUP($B759,'FIXTURES INPUT'!$A$4:$H$41,2,FALSE)</f>
        <v>WK27</v>
      </c>
      <c r="D759" s="13" t="str">
        <f>VLOOKUP($B759,'FIXTURES INPUT'!$A$4:$H$41,3,FALSE)</f>
        <v>Sun</v>
      </c>
      <c r="E759" s="14">
        <f>VLOOKUP($B759,'FIXTURES INPUT'!$A$4:$H$41,4,FALSE)</f>
        <v>45207</v>
      </c>
      <c r="F759" s="4" t="str">
        <f>VLOOKUP($B759,'FIXTURES INPUT'!$A$4:$H$41,6,FALSE)</f>
        <v>TBC</v>
      </c>
      <c r="G759" s="13" t="str">
        <f>VLOOKUP($B759,'FIXTURES INPUT'!$A$4:$H$41,7,FALSE)</f>
        <v xml:space="preserve"> - </v>
      </c>
      <c r="H759" s="13" t="str">
        <f>VLOOKUP($B759,'FIXTURES INPUT'!$A$4:$H$41,8,FALSE)</f>
        <v>Standard</v>
      </c>
      <c r="I759" s="13">
        <v>2</v>
      </c>
      <c r="J759" s="4" t="str">
        <f>VLOOKUP($I759,LISTS!$A$2:$B$39,2,FALSE)</f>
        <v>Tris</v>
      </c>
      <c r="K759" s="32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X759" s="13">
        <f>(IF($K759="No",0,VLOOKUP(X$3,LISTS!$M$2:$N$21,2,FALSE)*L759))*VLOOKUP($H759,LISTS!$G$2:$H$10,2,FALSE)</f>
        <v>0</v>
      </c>
      <c r="Y759" s="13">
        <f>(IF($K759="No",0,VLOOKUP(Y$3,LISTS!$M$2:$N$21,2,FALSE)*M759))*VLOOKUP($H759,LISTS!$G$2:$H$10,2,FALSE)</f>
        <v>0</v>
      </c>
      <c r="Z759" s="13">
        <f>(IF($K759="No",0,VLOOKUP(Z$3,LISTS!$M$2:$N$21,2,FALSE)*N759))*VLOOKUP($H759,LISTS!$G$2:$H$10,2,FALSE)</f>
        <v>0</v>
      </c>
      <c r="AA759" s="13">
        <f>(IF($K759="No",0,VLOOKUP(AA$3,LISTS!$M$2:$N$21,2,FALSE)*O759))*VLOOKUP($H759,LISTS!$G$2:$H$10,2,FALSE)</f>
        <v>0</v>
      </c>
      <c r="AB759" s="13">
        <f>(IF($K759="No",0,VLOOKUP(AB$3,LISTS!$M$2:$N$21,2,FALSE)*P759))*VLOOKUP($H759,LISTS!$G$2:$H$10,2,FALSE)</f>
        <v>0</v>
      </c>
      <c r="AC759" s="13">
        <f>(IF($K759="No",0,VLOOKUP(AC$3,LISTS!$M$2:$N$21,2,FALSE)*IF(Q759="YES",1,0)))*VLOOKUP($H759,LISTS!$G$2:$H$10,2,FALSE)</f>
        <v>0</v>
      </c>
      <c r="AD759" s="13">
        <f>(IF($K759="No",0,VLOOKUP(AD$3,LISTS!$M$2:$N$21,2,FALSE)*IF(R759="YES",1,0)))*VLOOKUP($H759,LISTS!$G$2:$H$10,2,FALSE)</f>
        <v>0</v>
      </c>
      <c r="AE759" s="13">
        <f>(IF($K759="No",0,VLOOKUP(AE$3,LISTS!$M$2:$N$21,2,FALSE)*IF(S759="YES",1,0)))*VLOOKUP($H759,LISTS!$G$2:$H$10,2,FALSE)</f>
        <v>0</v>
      </c>
      <c r="AF759" s="13">
        <f>(IF($K759="No",0,VLOOKUP(AF$3,LISTS!$M$2:$N$21,2,FALSE)*IF(T759="YES",1,0)))*VLOOKUP($H759,LISTS!$G$2:$H$10,2,FALSE)</f>
        <v>0</v>
      </c>
      <c r="AG759" s="13">
        <f>(IF($K759="No",0,VLOOKUP(AG$3,LISTS!$M$2:$N$21,2,FALSE)*IF(U759="YES",1,0)))*VLOOKUP($H759,LISTS!$G$2:$H$10,2,FALSE)</f>
        <v>0</v>
      </c>
      <c r="AH759" s="13">
        <f>(IF($K759="No",0,VLOOKUP(AH$3,LISTS!$M$2:$N$21,2,FALSE)*IF(V759="YES",1,0)))*VLOOKUP($H759,LISTS!$G$2:$H$10,2,FALSE)</f>
        <v>0</v>
      </c>
      <c r="AI759" s="29">
        <f t="shared" si="131"/>
        <v>0</v>
      </c>
    </row>
    <row r="760" spans="1:35" x14ac:dyDescent="0.25">
      <c r="A760" s="3">
        <f t="shared" si="137"/>
        <v>2023</v>
      </c>
      <c r="B760" s="11">
        <f t="shared" si="138"/>
        <v>27</v>
      </c>
      <c r="C760" s="11" t="str">
        <f>VLOOKUP($B760,'FIXTURES INPUT'!$A$4:$H$41,2,FALSE)</f>
        <v>WK27</v>
      </c>
      <c r="D760" s="13" t="str">
        <f>VLOOKUP($B760,'FIXTURES INPUT'!$A$4:$H$41,3,FALSE)</f>
        <v>Sun</v>
      </c>
      <c r="E760" s="14">
        <f>VLOOKUP($B760,'FIXTURES INPUT'!$A$4:$H$41,4,FALSE)</f>
        <v>45207</v>
      </c>
      <c r="F760" s="4" t="str">
        <f>VLOOKUP($B760,'FIXTURES INPUT'!$A$4:$H$41,6,FALSE)</f>
        <v>TBC</v>
      </c>
      <c r="G760" s="13" t="str">
        <f>VLOOKUP($B760,'FIXTURES INPUT'!$A$4:$H$41,7,FALSE)</f>
        <v xml:space="preserve"> - </v>
      </c>
      <c r="H760" s="13" t="str">
        <f>VLOOKUP($B760,'FIXTURES INPUT'!$A$4:$H$41,8,FALSE)</f>
        <v>Standard</v>
      </c>
      <c r="I760" s="13">
        <v>3</v>
      </c>
      <c r="J760" s="4" t="str">
        <f>VLOOKUP($I760,LISTS!$A$2:$B$39,2,FALSE)</f>
        <v>Jepson</v>
      </c>
      <c r="K760" s="32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X760" s="13">
        <f>(IF($K760="No",0,VLOOKUP(X$3,LISTS!$M$2:$N$21,2,FALSE)*L760))*VLOOKUP($H760,LISTS!$G$2:$H$10,2,FALSE)</f>
        <v>0</v>
      </c>
      <c r="Y760" s="13">
        <f>(IF($K760="No",0,VLOOKUP(Y$3,LISTS!$M$2:$N$21,2,FALSE)*M760))*VLOOKUP($H760,LISTS!$G$2:$H$10,2,FALSE)</f>
        <v>0</v>
      </c>
      <c r="Z760" s="13">
        <f>(IF($K760="No",0,VLOOKUP(Z$3,LISTS!$M$2:$N$21,2,FALSE)*N760))*VLOOKUP($H760,LISTS!$G$2:$H$10,2,FALSE)</f>
        <v>0</v>
      </c>
      <c r="AA760" s="13">
        <f>(IF($K760="No",0,VLOOKUP(AA$3,LISTS!$M$2:$N$21,2,FALSE)*O760))*VLOOKUP($H760,LISTS!$G$2:$H$10,2,FALSE)</f>
        <v>0</v>
      </c>
      <c r="AB760" s="13">
        <f>(IF($K760="No",0,VLOOKUP(AB$3,LISTS!$M$2:$N$21,2,FALSE)*P760))*VLOOKUP($H760,LISTS!$G$2:$H$10,2,FALSE)</f>
        <v>0</v>
      </c>
      <c r="AC760" s="13">
        <f>(IF($K760="No",0,VLOOKUP(AC$3,LISTS!$M$2:$N$21,2,FALSE)*IF(Q760="YES",1,0)))*VLOOKUP($H760,LISTS!$G$2:$H$10,2,FALSE)</f>
        <v>0</v>
      </c>
      <c r="AD760" s="13">
        <f>(IF($K760="No",0,VLOOKUP(AD$3,LISTS!$M$2:$N$21,2,FALSE)*IF(R760="YES",1,0)))*VLOOKUP($H760,LISTS!$G$2:$H$10,2,FALSE)</f>
        <v>0</v>
      </c>
      <c r="AE760" s="13">
        <f>(IF($K760="No",0,VLOOKUP(AE$3,LISTS!$M$2:$N$21,2,FALSE)*IF(S760="YES",1,0)))*VLOOKUP($H760,LISTS!$G$2:$H$10,2,FALSE)</f>
        <v>0</v>
      </c>
      <c r="AF760" s="13">
        <f>(IF($K760="No",0,VLOOKUP(AF$3,LISTS!$M$2:$N$21,2,FALSE)*IF(T760="YES",1,0)))*VLOOKUP($H760,LISTS!$G$2:$H$10,2,FALSE)</f>
        <v>0</v>
      </c>
      <c r="AG760" s="13">
        <f>(IF($K760="No",0,VLOOKUP(AG$3,LISTS!$M$2:$N$21,2,FALSE)*IF(U760="YES",1,0)))*VLOOKUP($H760,LISTS!$G$2:$H$10,2,FALSE)</f>
        <v>0</v>
      </c>
      <c r="AH760" s="13">
        <f>(IF($K760="No",0,VLOOKUP(AH$3,LISTS!$M$2:$N$21,2,FALSE)*IF(V760="YES",1,0)))*VLOOKUP($H760,LISTS!$G$2:$H$10,2,FALSE)</f>
        <v>0</v>
      </c>
      <c r="AI760" s="29">
        <f t="shared" si="131"/>
        <v>0</v>
      </c>
    </row>
    <row r="761" spans="1:35" x14ac:dyDescent="0.25">
      <c r="A761" s="3">
        <f t="shared" si="137"/>
        <v>2023</v>
      </c>
      <c r="B761" s="11">
        <f t="shared" si="138"/>
        <v>27</v>
      </c>
      <c r="C761" s="11" t="str">
        <f>VLOOKUP($B761,'FIXTURES INPUT'!$A$4:$H$41,2,FALSE)</f>
        <v>WK27</v>
      </c>
      <c r="D761" s="13" t="str">
        <f>VLOOKUP($B761,'FIXTURES INPUT'!$A$4:$H$41,3,FALSE)</f>
        <v>Sun</v>
      </c>
      <c r="E761" s="14">
        <f>VLOOKUP($B761,'FIXTURES INPUT'!$A$4:$H$41,4,FALSE)</f>
        <v>45207</v>
      </c>
      <c r="F761" s="4" t="str">
        <f>VLOOKUP($B761,'FIXTURES INPUT'!$A$4:$H$41,6,FALSE)</f>
        <v>TBC</v>
      </c>
      <c r="G761" s="13" t="str">
        <f>VLOOKUP($B761,'FIXTURES INPUT'!$A$4:$H$41,7,FALSE)</f>
        <v xml:space="preserve"> - </v>
      </c>
      <c r="H761" s="13" t="str">
        <f>VLOOKUP($B761,'FIXTURES INPUT'!$A$4:$H$41,8,FALSE)</f>
        <v>Standard</v>
      </c>
      <c r="I761" s="13">
        <v>4</v>
      </c>
      <c r="J761" s="4" t="str">
        <f>VLOOKUP($I761,LISTS!$A$2:$B$39,2,FALSE)</f>
        <v>Wellsy</v>
      </c>
      <c r="K761" s="32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X761" s="13">
        <f>(IF($K761="No",0,VLOOKUP(X$3,LISTS!$M$2:$N$21,2,FALSE)*L761))*VLOOKUP($H761,LISTS!$G$2:$H$10,2,FALSE)</f>
        <v>0</v>
      </c>
      <c r="Y761" s="13">
        <f>(IF($K761="No",0,VLOOKUP(Y$3,LISTS!$M$2:$N$21,2,FALSE)*M761))*VLOOKUP($H761,LISTS!$G$2:$H$10,2,FALSE)</f>
        <v>0</v>
      </c>
      <c r="Z761" s="13">
        <f>(IF($K761="No",0,VLOOKUP(Z$3,LISTS!$M$2:$N$21,2,FALSE)*N761))*VLOOKUP($H761,LISTS!$G$2:$H$10,2,FALSE)</f>
        <v>0</v>
      </c>
      <c r="AA761" s="13">
        <f>(IF($K761="No",0,VLOOKUP(AA$3,LISTS!$M$2:$N$21,2,FALSE)*O761))*VLOOKUP($H761,LISTS!$G$2:$H$10,2,FALSE)</f>
        <v>0</v>
      </c>
      <c r="AB761" s="13">
        <f>(IF($K761="No",0,VLOOKUP(AB$3,LISTS!$M$2:$N$21,2,FALSE)*P761))*VLOOKUP($H761,LISTS!$G$2:$H$10,2,FALSE)</f>
        <v>0</v>
      </c>
      <c r="AC761" s="13">
        <f>(IF($K761="No",0,VLOOKUP(AC$3,LISTS!$M$2:$N$21,2,FALSE)*IF(Q761="YES",1,0)))*VLOOKUP($H761,LISTS!$G$2:$H$10,2,FALSE)</f>
        <v>0</v>
      </c>
      <c r="AD761" s="13">
        <f>(IF($K761="No",0,VLOOKUP(AD$3,LISTS!$M$2:$N$21,2,FALSE)*IF(R761="YES",1,0)))*VLOOKUP($H761,LISTS!$G$2:$H$10,2,FALSE)</f>
        <v>0</v>
      </c>
      <c r="AE761" s="13">
        <f>(IF($K761="No",0,VLOOKUP(AE$3,LISTS!$M$2:$N$21,2,FALSE)*IF(S761="YES",1,0)))*VLOOKUP($H761,LISTS!$G$2:$H$10,2,FALSE)</f>
        <v>0</v>
      </c>
      <c r="AF761" s="13">
        <f>(IF($K761="No",0,VLOOKUP(AF$3,LISTS!$M$2:$N$21,2,FALSE)*IF(T761="YES",1,0)))*VLOOKUP($H761,LISTS!$G$2:$H$10,2,FALSE)</f>
        <v>0</v>
      </c>
      <c r="AG761" s="13">
        <f>(IF($K761="No",0,VLOOKUP(AG$3,LISTS!$M$2:$N$21,2,FALSE)*IF(U761="YES",1,0)))*VLOOKUP($H761,LISTS!$G$2:$H$10,2,FALSE)</f>
        <v>0</v>
      </c>
      <c r="AH761" s="13">
        <f>(IF($K761="No",0,VLOOKUP(AH$3,LISTS!$M$2:$N$21,2,FALSE)*IF(V761="YES",1,0)))*VLOOKUP($H761,LISTS!$G$2:$H$10,2,FALSE)</f>
        <v>0</v>
      </c>
      <c r="AI761" s="29">
        <f t="shared" si="131"/>
        <v>0</v>
      </c>
    </row>
    <row r="762" spans="1:35" x14ac:dyDescent="0.25">
      <c r="A762" s="3">
        <f t="shared" si="137"/>
        <v>2023</v>
      </c>
      <c r="B762" s="11">
        <f t="shared" si="138"/>
        <v>27</v>
      </c>
      <c r="C762" s="11" t="str">
        <f>VLOOKUP($B762,'FIXTURES INPUT'!$A$4:$H$41,2,FALSE)</f>
        <v>WK27</v>
      </c>
      <c r="D762" s="13" t="str">
        <f>VLOOKUP($B762,'FIXTURES INPUT'!$A$4:$H$41,3,FALSE)</f>
        <v>Sun</v>
      </c>
      <c r="E762" s="14">
        <f>VLOOKUP($B762,'FIXTURES INPUT'!$A$4:$H$41,4,FALSE)</f>
        <v>45207</v>
      </c>
      <c r="F762" s="4" t="str">
        <f>VLOOKUP($B762,'FIXTURES INPUT'!$A$4:$H$41,6,FALSE)</f>
        <v>TBC</v>
      </c>
      <c r="G762" s="13" t="str">
        <f>VLOOKUP($B762,'FIXTURES INPUT'!$A$4:$H$41,7,FALSE)</f>
        <v xml:space="preserve"> - </v>
      </c>
      <c r="H762" s="13" t="str">
        <f>VLOOKUP($B762,'FIXTURES INPUT'!$A$4:$H$41,8,FALSE)</f>
        <v>Standard</v>
      </c>
      <c r="I762" s="13">
        <v>5</v>
      </c>
      <c r="J762" s="4" t="str">
        <f>VLOOKUP($I762,LISTS!$A$2:$B$39,2,FALSE)</f>
        <v>Cal</v>
      </c>
      <c r="K762" s="32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X762" s="13">
        <f>(IF($K762="No",0,VLOOKUP(X$3,LISTS!$M$2:$N$21,2,FALSE)*L762))*VLOOKUP($H762,LISTS!$G$2:$H$10,2,FALSE)</f>
        <v>0</v>
      </c>
      <c r="Y762" s="13">
        <f>(IF($K762="No",0,VLOOKUP(Y$3,LISTS!$M$2:$N$21,2,FALSE)*M762))*VLOOKUP($H762,LISTS!$G$2:$H$10,2,FALSE)</f>
        <v>0</v>
      </c>
      <c r="Z762" s="13">
        <f>(IF($K762="No",0,VLOOKUP(Z$3,LISTS!$M$2:$N$21,2,FALSE)*N762))*VLOOKUP($H762,LISTS!$G$2:$H$10,2,FALSE)</f>
        <v>0</v>
      </c>
      <c r="AA762" s="13">
        <f>(IF($K762="No",0,VLOOKUP(AA$3,LISTS!$M$2:$N$21,2,FALSE)*O762))*VLOOKUP($H762,LISTS!$G$2:$H$10,2,FALSE)</f>
        <v>0</v>
      </c>
      <c r="AB762" s="13">
        <f>(IF($K762="No",0,VLOOKUP(AB$3,LISTS!$M$2:$N$21,2,FALSE)*P762))*VLOOKUP($H762,LISTS!$G$2:$H$10,2,FALSE)</f>
        <v>0</v>
      </c>
      <c r="AC762" s="13">
        <f>(IF($K762="No",0,VLOOKUP(AC$3,LISTS!$M$2:$N$21,2,FALSE)*IF(Q762="YES",1,0)))*VLOOKUP($H762,LISTS!$G$2:$H$10,2,FALSE)</f>
        <v>0</v>
      </c>
      <c r="AD762" s="13">
        <f>(IF($K762="No",0,VLOOKUP(AD$3,LISTS!$M$2:$N$21,2,FALSE)*IF(R762="YES",1,0)))*VLOOKUP($H762,LISTS!$G$2:$H$10,2,FALSE)</f>
        <v>0</v>
      </c>
      <c r="AE762" s="13">
        <f>(IF($K762="No",0,VLOOKUP(AE$3,LISTS!$M$2:$N$21,2,FALSE)*IF(S762="YES",1,0)))*VLOOKUP($H762,LISTS!$G$2:$H$10,2,FALSE)</f>
        <v>0</v>
      </c>
      <c r="AF762" s="13">
        <f>(IF($K762="No",0,VLOOKUP(AF$3,LISTS!$M$2:$N$21,2,FALSE)*IF(T762="YES",1,0)))*VLOOKUP($H762,LISTS!$G$2:$H$10,2,FALSE)</f>
        <v>0</v>
      </c>
      <c r="AG762" s="13">
        <f>(IF($K762="No",0,VLOOKUP(AG$3,LISTS!$M$2:$N$21,2,FALSE)*IF(U762="YES",1,0)))*VLOOKUP($H762,LISTS!$G$2:$H$10,2,FALSE)</f>
        <v>0</v>
      </c>
      <c r="AH762" s="13">
        <f>(IF($K762="No",0,VLOOKUP(AH$3,LISTS!$M$2:$N$21,2,FALSE)*IF(V762="YES",1,0)))*VLOOKUP($H762,LISTS!$G$2:$H$10,2,FALSE)</f>
        <v>0</v>
      </c>
      <c r="AI762" s="29">
        <f t="shared" si="131"/>
        <v>0</v>
      </c>
    </row>
    <row r="763" spans="1:35" x14ac:dyDescent="0.25">
      <c r="A763" s="3">
        <f t="shared" si="137"/>
        <v>2023</v>
      </c>
      <c r="B763" s="11">
        <f t="shared" si="138"/>
        <v>27</v>
      </c>
      <c r="C763" s="11" t="str">
        <f>VLOOKUP($B763,'FIXTURES INPUT'!$A$4:$H$41,2,FALSE)</f>
        <v>WK27</v>
      </c>
      <c r="D763" s="13" t="str">
        <f>VLOOKUP($B763,'FIXTURES INPUT'!$A$4:$H$41,3,FALSE)</f>
        <v>Sun</v>
      </c>
      <c r="E763" s="14">
        <f>VLOOKUP($B763,'FIXTURES INPUT'!$A$4:$H$41,4,FALSE)</f>
        <v>45207</v>
      </c>
      <c r="F763" s="4" t="str">
        <f>VLOOKUP($B763,'FIXTURES INPUT'!$A$4:$H$41,6,FALSE)</f>
        <v>TBC</v>
      </c>
      <c r="G763" s="13" t="str">
        <f>VLOOKUP($B763,'FIXTURES INPUT'!$A$4:$H$41,7,FALSE)</f>
        <v xml:space="preserve"> - </v>
      </c>
      <c r="H763" s="13" t="str">
        <f>VLOOKUP($B763,'FIXTURES INPUT'!$A$4:$H$41,8,FALSE)</f>
        <v>Standard</v>
      </c>
      <c r="I763" s="13">
        <v>6</v>
      </c>
      <c r="J763" s="4" t="str">
        <f>VLOOKUP($I763,LISTS!$A$2:$B$39,2,FALSE)</f>
        <v>Weavers</v>
      </c>
      <c r="K763" s="32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X763" s="13">
        <f>(IF($K763="No",0,VLOOKUP(X$3,LISTS!$M$2:$N$21,2,FALSE)*L763))*VLOOKUP($H763,LISTS!$G$2:$H$10,2,FALSE)</f>
        <v>0</v>
      </c>
      <c r="Y763" s="13">
        <f>(IF($K763="No",0,VLOOKUP(Y$3,LISTS!$M$2:$N$21,2,FALSE)*M763))*VLOOKUP($H763,LISTS!$G$2:$H$10,2,FALSE)</f>
        <v>0</v>
      </c>
      <c r="Z763" s="13">
        <f>(IF($K763="No",0,VLOOKUP(Z$3,LISTS!$M$2:$N$21,2,FALSE)*N763))*VLOOKUP($H763,LISTS!$G$2:$H$10,2,FALSE)</f>
        <v>0</v>
      </c>
      <c r="AA763" s="13">
        <f>(IF($K763="No",0,VLOOKUP(AA$3,LISTS!$M$2:$N$21,2,FALSE)*O763))*VLOOKUP($H763,LISTS!$G$2:$H$10,2,FALSE)</f>
        <v>0</v>
      </c>
      <c r="AB763" s="13">
        <f>(IF($K763="No",0,VLOOKUP(AB$3,LISTS!$M$2:$N$21,2,FALSE)*P763))*VLOOKUP($H763,LISTS!$G$2:$H$10,2,FALSE)</f>
        <v>0</v>
      </c>
      <c r="AC763" s="13">
        <f>(IF($K763="No",0,VLOOKUP(AC$3,LISTS!$M$2:$N$21,2,FALSE)*IF(Q763="YES",1,0)))*VLOOKUP($H763,LISTS!$G$2:$H$10,2,FALSE)</f>
        <v>0</v>
      </c>
      <c r="AD763" s="13">
        <f>(IF($K763="No",0,VLOOKUP(AD$3,LISTS!$M$2:$N$21,2,FALSE)*IF(R763="YES",1,0)))*VLOOKUP($H763,LISTS!$G$2:$H$10,2,FALSE)</f>
        <v>0</v>
      </c>
      <c r="AE763" s="13">
        <f>(IF($K763="No",0,VLOOKUP(AE$3,LISTS!$M$2:$N$21,2,FALSE)*IF(S763="YES",1,0)))*VLOOKUP($H763,LISTS!$G$2:$H$10,2,FALSE)</f>
        <v>0</v>
      </c>
      <c r="AF763" s="13">
        <f>(IF($K763="No",0,VLOOKUP(AF$3,LISTS!$M$2:$N$21,2,FALSE)*IF(T763="YES",1,0)))*VLOOKUP($H763,LISTS!$G$2:$H$10,2,FALSE)</f>
        <v>0</v>
      </c>
      <c r="AG763" s="13">
        <f>(IF($K763="No",0,VLOOKUP(AG$3,LISTS!$M$2:$N$21,2,FALSE)*IF(U763="YES",1,0)))*VLOOKUP($H763,LISTS!$G$2:$H$10,2,FALSE)</f>
        <v>0</v>
      </c>
      <c r="AH763" s="13">
        <f>(IF($K763="No",0,VLOOKUP(AH$3,LISTS!$M$2:$N$21,2,FALSE)*IF(V763="YES",1,0)))*VLOOKUP($H763,LISTS!$G$2:$H$10,2,FALSE)</f>
        <v>0</v>
      </c>
      <c r="AI763" s="29">
        <f t="shared" si="131"/>
        <v>0</v>
      </c>
    </row>
    <row r="764" spans="1:35" x14ac:dyDescent="0.25">
      <c r="A764" s="3">
        <f t="shared" si="137"/>
        <v>2023</v>
      </c>
      <c r="B764" s="11">
        <f t="shared" si="138"/>
        <v>27</v>
      </c>
      <c r="C764" s="11" t="str">
        <f>VLOOKUP($B764,'FIXTURES INPUT'!$A$4:$H$41,2,FALSE)</f>
        <v>WK27</v>
      </c>
      <c r="D764" s="13" t="str">
        <f>VLOOKUP($B764,'FIXTURES INPUT'!$A$4:$H$41,3,FALSE)</f>
        <v>Sun</v>
      </c>
      <c r="E764" s="14">
        <f>VLOOKUP($B764,'FIXTURES INPUT'!$A$4:$H$41,4,FALSE)</f>
        <v>45207</v>
      </c>
      <c r="F764" s="4" t="str">
        <f>VLOOKUP($B764,'FIXTURES INPUT'!$A$4:$H$41,6,FALSE)</f>
        <v>TBC</v>
      </c>
      <c r="G764" s="13" t="str">
        <f>VLOOKUP($B764,'FIXTURES INPUT'!$A$4:$H$41,7,FALSE)</f>
        <v xml:space="preserve"> - </v>
      </c>
      <c r="H764" s="13" t="str">
        <f>VLOOKUP($B764,'FIXTURES INPUT'!$A$4:$H$41,8,FALSE)</f>
        <v>Standard</v>
      </c>
      <c r="I764" s="13">
        <v>7</v>
      </c>
      <c r="J764" s="4" t="str">
        <f>VLOOKUP($I764,LISTS!$A$2:$B$39,2,FALSE)</f>
        <v>Superted</v>
      </c>
      <c r="K764" s="32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X764" s="13">
        <f>(IF($K764="No",0,VLOOKUP(X$3,LISTS!$M$2:$N$21,2,FALSE)*L764))*VLOOKUP($H764,LISTS!$G$2:$H$10,2,FALSE)</f>
        <v>0</v>
      </c>
      <c r="Y764" s="13">
        <f>(IF($K764="No",0,VLOOKUP(Y$3,LISTS!$M$2:$N$21,2,FALSE)*M764))*VLOOKUP($H764,LISTS!$G$2:$H$10,2,FALSE)</f>
        <v>0</v>
      </c>
      <c r="Z764" s="13">
        <f>(IF($K764="No",0,VLOOKUP(Z$3,LISTS!$M$2:$N$21,2,FALSE)*N764))*VLOOKUP($H764,LISTS!$G$2:$H$10,2,FALSE)</f>
        <v>0</v>
      </c>
      <c r="AA764" s="13">
        <f>(IF($K764="No",0,VLOOKUP(AA$3,LISTS!$M$2:$N$21,2,FALSE)*O764))*VLOOKUP($H764,LISTS!$G$2:$H$10,2,FALSE)</f>
        <v>0</v>
      </c>
      <c r="AB764" s="13">
        <f>(IF($K764="No",0,VLOOKUP(AB$3,LISTS!$M$2:$N$21,2,FALSE)*P764))*VLOOKUP($H764,LISTS!$G$2:$H$10,2,FALSE)</f>
        <v>0</v>
      </c>
      <c r="AC764" s="13">
        <f>(IF($K764="No",0,VLOOKUP(AC$3,LISTS!$M$2:$N$21,2,FALSE)*IF(Q764="YES",1,0)))*VLOOKUP($H764,LISTS!$G$2:$H$10,2,FALSE)</f>
        <v>0</v>
      </c>
      <c r="AD764" s="13">
        <f>(IF($K764="No",0,VLOOKUP(AD$3,LISTS!$M$2:$N$21,2,FALSE)*IF(R764="YES",1,0)))*VLOOKUP($H764,LISTS!$G$2:$H$10,2,FALSE)</f>
        <v>0</v>
      </c>
      <c r="AE764" s="13">
        <f>(IF($K764="No",0,VLOOKUP(AE$3,LISTS!$M$2:$N$21,2,FALSE)*IF(S764="YES",1,0)))*VLOOKUP($H764,LISTS!$G$2:$H$10,2,FALSE)</f>
        <v>0</v>
      </c>
      <c r="AF764" s="13">
        <f>(IF($K764="No",0,VLOOKUP(AF$3,LISTS!$M$2:$N$21,2,FALSE)*IF(T764="YES",1,0)))*VLOOKUP($H764,LISTS!$G$2:$H$10,2,FALSE)</f>
        <v>0</v>
      </c>
      <c r="AG764" s="13">
        <f>(IF($K764="No",0,VLOOKUP(AG$3,LISTS!$M$2:$N$21,2,FALSE)*IF(U764="YES",1,0)))*VLOOKUP($H764,LISTS!$G$2:$H$10,2,FALSE)</f>
        <v>0</v>
      </c>
      <c r="AH764" s="13">
        <f>(IF($K764="No",0,VLOOKUP(AH$3,LISTS!$M$2:$N$21,2,FALSE)*IF(V764="YES",1,0)))*VLOOKUP($H764,LISTS!$G$2:$H$10,2,FALSE)</f>
        <v>0</v>
      </c>
      <c r="AI764" s="29">
        <f t="shared" si="131"/>
        <v>0</v>
      </c>
    </row>
    <row r="765" spans="1:35" x14ac:dyDescent="0.25">
      <c r="A765" s="3">
        <f t="shared" si="137"/>
        <v>2023</v>
      </c>
      <c r="B765" s="11">
        <f t="shared" si="138"/>
        <v>27</v>
      </c>
      <c r="C765" s="11" t="str">
        <f>VLOOKUP($B765,'FIXTURES INPUT'!$A$4:$H$41,2,FALSE)</f>
        <v>WK27</v>
      </c>
      <c r="D765" s="13" t="str">
        <f>VLOOKUP($B765,'FIXTURES INPUT'!$A$4:$H$41,3,FALSE)</f>
        <v>Sun</v>
      </c>
      <c r="E765" s="14">
        <f>VLOOKUP($B765,'FIXTURES INPUT'!$A$4:$H$41,4,FALSE)</f>
        <v>45207</v>
      </c>
      <c r="F765" s="4" t="str">
        <f>VLOOKUP($B765,'FIXTURES INPUT'!$A$4:$H$41,6,FALSE)</f>
        <v>TBC</v>
      </c>
      <c r="G765" s="13" t="str">
        <f>VLOOKUP($B765,'FIXTURES INPUT'!$A$4:$H$41,7,FALSE)</f>
        <v xml:space="preserve"> - </v>
      </c>
      <c r="H765" s="13" t="str">
        <f>VLOOKUP($B765,'FIXTURES INPUT'!$A$4:$H$41,8,FALSE)</f>
        <v>Standard</v>
      </c>
      <c r="I765" s="13">
        <f t="shared" ref="I765:I786" si="139">I764+1</f>
        <v>8</v>
      </c>
      <c r="J765" s="4" t="str">
        <f>VLOOKUP($I765,LISTS!$A$2:$B$39,2,FALSE)</f>
        <v>Little</v>
      </c>
      <c r="K765" s="32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X765" s="13">
        <f>(IF($K765="No",0,VLOOKUP(X$3,LISTS!$M$2:$N$21,2,FALSE)*L765))*VLOOKUP($H765,LISTS!$G$2:$H$10,2,FALSE)</f>
        <v>0</v>
      </c>
      <c r="Y765" s="13">
        <f>(IF($K765="No",0,VLOOKUP(Y$3,LISTS!$M$2:$N$21,2,FALSE)*M765))*VLOOKUP($H765,LISTS!$G$2:$H$10,2,FALSE)</f>
        <v>0</v>
      </c>
      <c r="Z765" s="13">
        <f>(IF($K765="No",0,VLOOKUP(Z$3,LISTS!$M$2:$N$21,2,FALSE)*N765))*VLOOKUP($H765,LISTS!$G$2:$H$10,2,FALSE)</f>
        <v>0</v>
      </c>
      <c r="AA765" s="13">
        <f>(IF($K765="No",0,VLOOKUP(AA$3,LISTS!$M$2:$N$21,2,FALSE)*O765))*VLOOKUP($H765,LISTS!$G$2:$H$10,2,FALSE)</f>
        <v>0</v>
      </c>
      <c r="AB765" s="13">
        <f>(IF($K765="No",0,VLOOKUP(AB$3,LISTS!$M$2:$N$21,2,FALSE)*P765))*VLOOKUP($H765,LISTS!$G$2:$H$10,2,FALSE)</f>
        <v>0</v>
      </c>
      <c r="AC765" s="13">
        <f>(IF($K765="No",0,VLOOKUP(AC$3,LISTS!$M$2:$N$21,2,FALSE)*IF(Q765="YES",1,0)))*VLOOKUP($H765,LISTS!$G$2:$H$10,2,FALSE)</f>
        <v>0</v>
      </c>
      <c r="AD765" s="13">
        <f>(IF($K765="No",0,VLOOKUP(AD$3,LISTS!$M$2:$N$21,2,FALSE)*IF(R765="YES",1,0)))*VLOOKUP($H765,LISTS!$G$2:$H$10,2,FALSE)</f>
        <v>0</v>
      </c>
      <c r="AE765" s="13">
        <f>(IF($K765="No",0,VLOOKUP(AE$3,LISTS!$M$2:$N$21,2,FALSE)*IF(S765="YES",1,0)))*VLOOKUP($H765,LISTS!$G$2:$H$10,2,FALSE)</f>
        <v>0</v>
      </c>
      <c r="AF765" s="13">
        <f>(IF($K765="No",0,VLOOKUP(AF$3,LISTS!$M$2:$N$21,2,FALSE)*IF(T765="YES",1,0)))*VLOOKUP($H765,LISTS!$G$2:$H$10,2,FALSE)</f>
        <v>0</v>
      </c>
      <c r="AG765" s="13">
        <f>(IF($K765="No",0,VLOOKUP(AG$3,LISTS!$M$2:$N$21,2,FALSE)*IF(U765="YES",1,0)))*VLOOKUP($H765,LISTS!$G$2:$H$10,2,FALSE)</f>
        <v>0</v>
      </c>
      <c r="AH765" s="13">
        <f>(IF($K765="No",0,VLOOKUP(AH$3,LISTS!$M$2:$N$21,2,FALSE)*IF(V765="YES",1,0)))*VLOOKUP($H765,LISTS!$G$2:$H$10,2,FALSE)</f>
        <v>0</v>
      </c>
      <c r="AI765" s="29">
        <f t="shared" si="131"/>
        <v>0</v>
      </c>
    </row>
    <row r="766" spans="1:35" x14ac:dyDescent="0.25">
      <c r="A766" s="3">
        <f t="shared" si="137"/>
        <v>2023</v>
      </c>
      <c r="B766" s="11">
        <f t="shared" si="138"/>
        <v>27</v>
      </c>
      <c r="C766" s="11" t="str">
        <f>VLOOKUP($B766,'FIXTURES INPUT'!$A$4:$H$41,2,FALSE)</f>
        <v>WK27</v>
      </c>
      <c r="D766" s="13" t="str">
        <f>VLOOKUP($B766,'FIXTURES INPUT'!$A$4:$H$41,3,FALSE)</f>
        <v>Sun</v>
      </c>
      <c r="E766" s="14">
        <f>VLOOKUP($B766,'FIXTURES INPUT'!$A$4:$H$41,4,FALSE)</f>
        <v>45207</v>
      </c>
      <c r="F766" s="4" t="str">
        <f>VLOOKUP($B766,'FIXTURES INPUT'!$A$4:$H$41,6,FALSE)</f>
        <v>TBC</v>
      </c>
      <c r="G766" s="13" t="str">
        <f>VLOOKUP($B766,'FIXTURES INPUT'!$A$4:$H$41,7,FALSE)</f>
        <v xml:space="preserve"> - </v>
      </c>
      <c r="H766" s="13" t="str">
        <f>VLOOKUP($B766,'FIXTURES INPUT'!$A$4:$H$41,8,FALSE)</f>
        <v>Standard</v>
      </c>
      <c r="I766" s="13">
        <f t="shared" si="139"/>
        <v>9</v>
      </c>
      <c r="J766" s="4" t="str">
        <f>VLOOKUP($I766,LISTS!$A$2:$B$39,2,FALSE)</f>
        <v>Dan Common</v>
      </c>
      <c r="K766" s="32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X766" s="13">
        <f>(IF($K766="No",0,VLOOKUP(X$3,LISTS!$M$2:$N$21,2,FALSE)*L766))*VLOOKUP($H766,LISTS!$G$2:$H$10,2,FALSE)</f>
        <v>0</v>
      </c>
      <c r="Y766" s="13">
        <f>(IF($K766="No",0,VLOOKUP(Y$3,LISTS!$M$2:$N$21,2,FALSE)*M766))*VLOOKUP($H766,LISTS!$G$2:$H$10,2,FALSE)</f>
        <v>0</v>
      </c>
      <c r="Z766" s="13">
        <f>(IF($K766="No",0,VLOOKUP(Z$3,LISTS!$M$2:$N$21,2,FALSE)*N766))*VLOOKUP($H766,LISTS!$G$2:$H$10,2,FALSE)</f>
        <v>0</v>
      </c>
      <c r="AA766" s="13">
        <f>(IF($K766="No",0,VLOOKUP(AA$3,LISTS!$M$2:$N$21,2,FALSE)*O766))*VLOOKUP($H766,LISTS!$G$2:$H$10,2,FALSE)</f>
        <v>0</v>
      </c>
      <c r="AB766" s="13">
        <f>(IF($K766="No",0,VLOOKUP(AB$3,LISTS!$M$2:$N$21,2,FALSE)*P766))*VLOOKUP($H766,LISTS!$G$2:$H$10,2,FALSE)</f>
        <v>0</v>
      </c>
      <c r="AC766" s="13">
        <f>(IF($K766="No",0,VLOOKUP(AC$3,LISTS!$M$2:$N$21,2,FALSE)*IF(Q766="YES",1,0)))*VLOOKUP($H766,LISTS!$G$2:$H$10,2,FALSE)</f>
        <v>0</v>
      </c>
      <c r="AD766" s="13">
        <f>(IF($K766="No",0,VLOOKUP(AD$3,LISTS!$M$2:$N$21,2,FALSE)*IF(R766="YES",1,0)))*VLOOKUP($H766,LISTS!$G$2:$H$10,2,FALSE)</f>
        <v>0</v>
      </c>
      <c r="AE766" s="13">
        <f>(IF($K766="No",0,VLOOKUP(AE$3,LISTS!$M$2:$N$21,2,FALSE)*IF(S766="YES",1,0)))*VLOOKUP($H766,LISTS!$G$2:$H$10,2,FALSE)</f>
        <v>0</v>
      </c>
      <c r="AF766" s="13">
        <f>(IF($K766="No",0,VLOOKUP(AF$3,LISTS!$M$2:$N$21,2,FALSE)*IF(T766="YES",1,0)))*VLOOKUP($H766,LISTS!$G$2:$H$10,2,FALSE)</f>
        <v>0</v>
      </c>
      <c r="AG766" s="13">
        <f>(IF($K766="No",0,VLOOKUP(AG$3,LISTS!$M$2:$N$21,2,FALSE)*IF(U766="YES",1,0)))*VLOOKUP($H766,LISTS!$G$2:$H$10,2,FALSE)</f>
        <v>0</v>
      </c>
      <c r="AH766" s="13">
        <f>(IF($K766="No",0,VLOOKUP(AH$3,LISTS!$M$2:$N$21,2,FALSE)*IF(V766="YES",1,0)))*VLOOKUP($H766,LISTS!$G$2:$H$10,2,FALSE)</f>
        <v>0</v>
      </c>
      <c r="AI766" s="29">
        <f t="shared" si="131"/>
        <v>0</v>
      </c>
    </row>
    <row r="767" spans="1:35" x14ac:dyDescent="0.25">
      <c r="A767" s="3">
        <f t="shared" si="137"/>
        <v>2023</v>
      </c>
      <c r="B767" s="11">
        <f t="shared" si="138"/>
        <v>27</v>
      </c>
      <c r="C767" s="11" t="str">
        <f>VLOOKUP($B767,'FIXTURES INPUT'!$A$4:$H$41,2,FALSE)</f>
        <v>WK27</v>
      </c>
      <c r="D767" s="13" t="str">
        <f>VLOOKUP($B767,'FIXTURES INPUT'!$A$4:$H$41,3,FALSE)</f>
        <v>Sun</v>
      </c>
      <c r="E767" s="14">
        <f>VLOOKUP($B767,'FIXTURES INPUT'!$A$4:$H$41,4,FALSE)</f>
        <v>45207</v>
      </c>
      <c r="F767" s="4" t="str">
        <f>VLOOKUP($B767,'FIXTURES INPUT'!$A$4:$H$41,6,FALSE)</f>
        <v>TBC</v>
      </c>
      <c r="G767" s="13" t="str">
        <f>VLOOKUP($B767,'FIXTURES INPUT'!$A$4:$H$41,7,FALSE)</f>
        <v xml:space="preserve"> - </v>
      </c>
      <c r="H767" s="13" t="str">
        <f>VLOOKUP($B767,'FIXTURES INPUT'!$A$4:$H$41,8,FALSE)</f>
        <v>Standard</v>
      </c>
      <c r="I767" s="13">
        <f t="shared" si="139"/>
        <v>10</v>
      </c>
      <c r="J767" s="4" t="str">
        <f>VLOOKUP($I767,LISTS!$A$2:$B$39,2,FALSE)</f>
        <v>Chown</v>
      </c>
      <c r="K767" s="32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X767" s="13">
        <f>(IF($K767="No",0,VLOOKUP(X$3,LISTS!$M$2:$N$21,2,FALSE)*L767))*VLOOKUP($H767,LISTS!$G$2:$H$10,2,FALSE)</f>
        <v>0</v>
      </c>
      <c r="Y767" s="13">
        <f>(IF($K767="No",0,VLOOKUP(Y$3,LISTS!$M$2:$N$21,2,FALSE)*M767))*VLOOKUP($H767,LISTS!$G$2:$H$10,2,FALSE)</f>
        <v>0</v>
      </c>
      <c r="Z767" s="13">
        <f>(IF($K767="No",0,VLOOKUP(Z$3,LISTS!$M$2:$N$21,2,FALSE)*N767))*VLOOKUP($H767,LISTS!$G$2:$H$10,2,FALSE)</f>
        <v>0</v>
      </c>
      <c r="AA767" s="13">
        <f>(IF($K767="No",0,VLOOKUP(AA$3,LISTS!$M$2:$N$21,2,FALSE)*O767))*VLOOKUP($H767,LISTS!$G$2:$H$10,2,FALSE)</f>
        <v>0</v>
      </c>
      <c r="AB767" s="13">
        <f>(IF($K767="No",0,VLOOKUP(AB$3,LISTS!$M$2:$N$21,2,FALSE)*P767))*VLOOKUP($H767,LISTS!$G$2:$H$10,2,FALSE)</f>
        <v>0</v>
      </c>
      <c r="AC767" s="13">
        <f>(IF($K767="No",0,VLOOKUP(AC$3,LISTS!$M$2:$N$21,2,FALSE)*IF(Q767="YES",1,0)))*VLOOKUP($H767,LISTS!$G$2:$H$10,2,FALSE)</f>
        <v>0</v>
      </c>
      <c r="AD767" s="13">
        <f>(IF($K767="No",0,VLOOKUP(AD$3,LISTS!$M$2:$N$21,2,FALSE)*IF(R767="YES",1,0)))*VLOOKUP($H767,LISTS!$G$2:$H$10,2,FALSE)</f>
        <v>0</v>
      </c>
      <c r="AE767" s="13">
        <f>(IF($K767="No",0,VLOOKUP(AE$3,LISTS!$M$2:$N$21,2,FALSE)*IF(S767="YES",1,0)))*VLOOKUP($H767,LISTS!$G$2:$H$10,2,FALSE)</f>
        <v>0</v>
      </c>
      <c r="AF767" s="13">
        <f>(IF($K767="No",0,VLOOKUP(AF$3,LISTS!$M$2:$N$21,2,FALSE)*IF(T767="YES",1,0)))*VLOOKUP($H767,LISTS!$G$2:$H$10,2,FALSE)</f>
        <v>0</v>
      </c>
      <c r="AG767" s="13">
        <f>(IF($K767="No",0,VLOOKUP(AG$3,LISTS!$M$2:$N$21,2,FALSE)*IF(U767="YES",1,0)))*VLOOKUP($H767,LISTS!$G$2:$H$10,2,FALSE)</f>
        <v>0</v>
      </c>
      <c r="AH767" s="13">
        <f>(IF($K767="No",0,VLOOKUP(AH$3,LISTS!$M$2:$N$21,2,FALSE)*IF(V767="YES",1,0)))*VLOOKUP($H767,LISTS!$G$2:$H$10,2,FALSE)</f>
        <v>0</v>
      </c>
      <c r="AI767" s="29">
        <f t="shared" si="131"/>
        <v>0</v>
      </c>
    </row>
    <row r="768" spans="1:35" x14ac:dyDescent="0.25">
      <c r="A768" s="3">
        <f t="shared" si="137"/>
        <v>2023</v>
      </c>
      <c r="B768" s="11">
        <f t="shared" si="138"/>
        <v>27</v>
      </c>
      <c r="C768" s="11" t="str">
        <f>VLOOKUP($B768,'FIXTURES INPUT'!$A$4:$H$41,2,FALSE)</f>
        <v>WK27</v>
      </c>
      <c r="D768" s="13" t="str">
        <f>VLOOKUP($B768,'FIXTURES INPUT'!$A$4:$H$41,3,FALSE)</f>
        <v>Sun</v>
      </c>
      <c r="E768" s="14">
        <f>VLOOKUP($B768,'FIXTURES INPUT'!$A$4:$H$41,4,FALSE)</f>
        <v>45207</v>
      </c>
      <c r="F768" s="4" t="str">
        <f>VLOOKUP($B768,'FIXTURES INPUT'!$A$4:$H$41,6,FALSE)</f>
        <v>TBC</v>
      </c>
      <c r="G768" s="13" t="str">
        <f>VLOOKUP($B768,'FIXTURES INPUT'!$A$4:$H$41,7,FALSE)</f>
        <v xml:space="preserve"> - </v>
      </c>
      <c r="H768" s="13" t="str">
        <f>VLOOKUP($B768,'FIXTURES INPUT'!$A$4:$H$41,8,FALSE)</f>
        <v>Standard</v>
      </c>
      <c r="I768" s="13">
        <f t="shared" si="139"/>
        <v>11</v>
      </c>
      <c r="J768" s="4" t="str">
        <f>VLOOKUP($I768,LISTS!$A$2:$B$39,2,FALSE)</f>
        <v>Minndo</v>
      </c>
      <c r="K768" s="32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X768" s="13">
        <f>(IF($K768="No",0,VLOOKUP(X$3,LISTS!$M$2:$N$21,2,FALSE)*L768))*VLOOKUP($H768,LISTS!$G$2:$H$10,2,FALSE)</f>
        <v>0</v>
      </c>
      <c r="Y768" s="13">
        <f>(IF($K768="No",0,VLOOKUP(Y$3,LISTS!$M$2:$N$21,2,FALSE)*M768))*VLOOKUP($H768,LISTS!$G$2:$H$10,2,FALSE)</f>
        <v>0</v>
      </c>
      <c r="Z768" s="13">
        <f>(IF($K768="No",0,VLOOKUP(Z$3,LISTS!$M$2:$N$21,2,FALSE)*N768))*VLOOKUP($H768,LISTS!$G$2:$H$10,2,FALSE)</f>
        <v>0</v>
      </c>
      <c r="AA768" s="13">
        <f>(IF($K768="No",0,VLOOKUP(AA$3,LISTS!$M$2:$N$21,2,FALSE)*O768))*VLOOKUP($H768,LISTS!$G$2:$H$10,2,FALSE)</f>
        <v>0</v>
      </c>
      <c r="AB768" s="13">
        <f>(IF($K768="No",0,VLOOKUP(AB$3,LISTS!$M$2:$N$21,2,FALSE)*P768))*VLOOKUP($H768,LISTS!$G$2:$H$10,2,FALSE)</f>
        <v>0</v>
      </c>
      <c r="AC768" s="13">
        <f>(IF($K768="No",0,VLOOKUP(AC$3,LISTS!$M$2:$N$21,2,FALSE)*IF(Q768="YES",1,0)))*VLOOKUP($H768,LISTS!$G$2:$H$10,2,FALSE)</f>
        <v>0</v>
      </c>
      <c r="AD768" s="13">
        <f>(IF($K768="No",0,VLOOKUP(AD$3,LISTS!$M$2:$N$21,2,FALSE)*IF(R768="YES",1,0)))*VLOOKUP($H768,LISTS!$G$2:$H$10,2,FALSE)</f>
        <v>0</v>
      </c>
      <c r="AE768" s="13">
        <f>(IF($K768="No",0,VLOOKUP(AE$3,LISTS!$M$2:$N$21,2,FALSE)*IF(S768="YES",1,0)))*VLOOKUP($H768,LISTS!$G$2:$H$10,2,FALSE)</f>
        <v>0</v>
      </c>
      <c r="AF768" s="13">
        <f>(IF($K768="No",0,VLOOKUP(AF$3,LISTS!$M$2:$N$21,2,FALSE)*IF(T768="YES",1,0)))*VLOOKUP($H768,LISTS!$G$2:$H$10,2,FALSE)</f>
        <v>0</v>
      </c>
      <c r="AG768" s="13">
        <f>(IF($K768="No",0,VLOOKUP(AG$3,LISTS!$M$2:$N$21,2,FALSE)*IF(U768="YES",1,0)))*VLOOKUP($H768,LISTS!$G$2:$H$10,2,FALSE)</f>
        <v>0</v>
      </c>
      <c r="AH768" s="13">
        <f>(IF($K768="No",0,VLOOKUP(AH$3,LISTS!$M$2:$N$21,2,FALSE)*IF(V768="YES",1,0)))*VLOOKUP($H768,LISTS!$G$2:$H$10,2,FALSE)</f>
        <v>0</v>
      </c>
      <c r="AI768" s="29">
        <f t="shared" si="131"/>
        <v>0</v>
      </c>
    </row>
    <row r="769" spans="1:35" x14ac:dyDescent="0.25">
      <c r="A769" s="3">
        <f t="shared" si="137"/>
        <v>2023</v>
      </c>
      <c r="B769" s="11">
        <f t="shared" si="138"/>
        <v>27</v>
      </c>
      <c r="C769" s="11" t="str">
        <f>VLOOKUP($B769,'FIXTURES INPUT'!$A$4:$H$41,2,FALSE)</f>
        <v>WK27</v>
      </c>
      <c r="D769" s="13" t="str">
        <f>VLOOKUP($B769,'FIXTURES INPUT'!$A$4:$H$41,3,FALSE)</f>
        <v>Sun</v>
      </c>
      <c r="E769" s="14">
        <f>VLOOKUP($B769,'FIXTURES INPUT'!$A$4:$H$41,4,FALSE)</f>
        <v>45207</v>
      </c>
      <c r="F769" s="4" t="str">
        <f>VLOOKUP($B769,'FIXTURES INPUT'!$A$4:$H$41,6,FALSE)</f>
        <v>TBC</v>
      </c>
      <c r="G769" s="13" t="str">
        <f>VLOOKUP($B769,'FIXTURES INPUT'!$A$4:$H$41,7,FALSE)</f>
        <v xml:space="preserve"> - </v>
      </c>
      <c r="H769" s="13" t="str">
        <f>VLOOKUP($B769,'FIXTURES INPUT'!$A$4:$H$41,8,FALSE)</f>
        <v>Standard</v>
      </c>
      <c r="I769" s="13">
        <f t="shared" si="139"/>
        <v>12</v>
      </c>
      <c r="J769" s="4" t="str">
        <f>VLOOKUP($I769,LISTS!$A$2:$B$39,2,FALSE)</f>
        <v>Bevan Gordon</v>
      </c>
      <c r="K769" s="32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X769" s="13">
        <f>(IF($K769="No",0,VLOOKUP(X$3,LISTS!$M$2:$N$21,2,FALSE)*L769))*VLOOKUP($H769,LISTS!$G$2:$H$10,2,FALSE)</f>
        <v>0</v>
      </c>
      <c r="Y769" s="13">
        <f>(IF($K769="No",0,VLOOKUP(Y$3,LISTS!$M$2:$N$21,2,FALSE)*M769))*VLOOKUP($H769,LISTS!$G$2:$H$10,2,FALSE)</f>
        <v>0</v>
      </c>
      <c r="Z769" s="13">
        <f>(IF($K769="No",0,VLOOKUP(Z$3,LISTS!$M$2:$N$21,2,FALSE)*N769))*VLOOKUP($H769,LISTS!$G$2:$H$10,2,FALSE)</f>
        <v>0</v>
      </c>
      <c r="AA769" s="13">
        <f>(IF($K769="No",0,VLOOKUP(AA$3,LISTS!$M$2:$N$21,2,FALSE)*O769))*VLOOKUP($H769,LISTS!$G$2:$H$10,2,FALSE)</f>
        <v>0</v>
      </c>
      <c r="AB769" s="13">
        <f>(IF($K769="No",0,VLOOKUP(AB$3,LISTS!$M$2:$N$21,2,FALSE)*P769))*VLOOKUP($H769,LISTS!$G$2:$H$10,2,FALSE)</f>
        <v>0</v>
      </c>
      <c r="AC769" s="13">
        <f>(IF($K769="No",0,VLOOKUP(AC$3,LISTS!$M$2:$N$21,2,FALSE)*IF(Q769="YES",1,0)))*VLOOKUP($H769,LISTS!$G$2:$H$10,2,FALSE)</f>
        <v>0</v>
      </c>
      <c r="AD769" s="13">
        <f>(IF($K769="No",0,VLOOKUP(AD$3,LISTS!$M$2:$N$21,2,FALSE)*IF(R769="YES",1,0)))*VLOOKUP($H769,LISTS!$G$2:$H$10,2,FALSE)</f>
        <v>0</v>
      </c>
      <c r="AE769" s="13">
        <f>(IF($K769="No",0,VLOOKUP(AE$3,LISTS!$M$2:$N$21,2,FALSE)*IF(S769="YES",1,0)))*VLOOKUP($H769,LISTS!$G$2:$H$10,2,FALSE)</f>
        <v>0</v>
      </c>
      <c r="AF769" s="13">
        <f>(IF($K769="No",0,VLOOKUP(AF$3,LISTS!$M$2:$N$21,2,FALSE)*IF(T769="YES",1,0)))*VLOOKUP($H769,LISTS!$G$2:$H$10,2,FALSE)</f>
        <v>0</v>
      </c>
      <c r="AG769" s="13">
        <f>(IF($K769="No",0,VLOOKUP(AG$3,LISTS!$M$2:$N$21,2,FALSE)*IF(U769="YES",1,0)))*VLOOKUP($H769,LISTS!$G$2:$H$10,2,FALSE)</f>
        <v>0</v>
      </c>
      <c r="AH769" s="13">
        <f>(IF($K769="No",0,VLOOKUP(AH$3,LISTS!$M$2:$N$21,2,FALSE)*IF(V769="YES",1,0)))*VLOOKUP($H769,LISTS!$G$2:$H$10,2,FALSE)</f>
        <v>0</v>
      </c>
      <c r="AI769" s="29">
        <f t="shared" si="131"/>
        <v>0</v>
      </c>
    </row>
    <row r="770" spans="1:35" x14ac:dyDescent="0.25">
      <c r="A770" s="3">
        <f t="shared" si="137"/>
        <v>2023</v>
      </c>
      <c r="B770" s="11">
        <f t="shared" si="138"/>
        <v>27</v>
      </c>
      <c r="C770" s="11" t="str">
        <f>VLOOKUP($B770,'FIXTURES INPUT'!$A$4:$H$41,2,FALSE)</f>
        <v>WK27</v>
      </c>
      <c r="D770" s="13" t="str">
        <f>VLOOKUP($B770,'FIXTURES INPUT'!$A$4:$H$41,3,FALSE)</f>
        <v>Sun</v>
      </c>
      <c r="E770" s="14">
        <f>VLOOKUP($B770,'FIXTURES INPUT'!$A$4:$H$41,4,FALSE)</f>
        <v>45207</v>
      </c>
      <c r="F770" s="4" t="str">
        <f>VLOOKUP($B770,'FIXTURES INPUT'!$A$4:$H$41,6,FALSE)</f>
        <v>TBC</v>
      </c>
      <c r="G770" s="13" t="str">
        <f>VLOOKUP($B770,'FIXTURES INPUT'!$A$4:$H$41,7,FALSE)</f>
        <v xml:space="preserve"> - </v>
      </c>
      <c r="H770" s="13" t="str">
        <f>VLOOKUP($B770,'FIXTURES INPUT'!$A$4:$H$41,8,FALSE)</f>
        <v>Standard</v>
      </c>
      <c r="I770" s="13">
        <f t="shared" si="139"/>
        <v>13</v>
      </c>
      <c r="J770" s="4" t="str">
        <f>VLOOKUP($I770,LISTS!$A$2:$B$39,2,FALSE)</f>
        <v>Harry Armour</v>
      </c>
      <c r="K770" s="32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X770" s="13">
        <f>(IF($K770="No",0,VLOOKUP(X$3,LISTS!$M$2:$N$21,2,FALSE)*L770))*VLOOKUP($H770,LISTS!$G$2:$H$10,2,FALSE)</f>
        <v>0</v>
      </c>
      <c r="Y770" s="13">
        <f>(IF($K770="No",0,VLOOKUP(Y$3,LISTS!$M$2:$N$21,2,FALSE)*M770))*VLOOKUP($H770,LISTS!$G$2:$H$10,2,FALSE)</f>
        <v>0</v>
      </c>
      <c r="Z770" s="13">
        <f>(IF($K770="No",0,VLOOKUP(Z$3,LISTS!$M$2:$N$21,2,FALSE)*N770))*VLOOKUP($H770,LISTS!$G$2:$H$10,2,FALSE)</f>
        <v>0</v>
      </c>
      <c r="AA770" s="13">
        <f>(IF($K770="No",0,VLOOKUP(AA$3,LISTS!$M$2:$N$21,2,FALSE)*O770))*VLOOKUP($H770,LISTS!$G$2:$H$10,2,FALSE)</f>
        <v>0</v>
      </c>
      <c r="AB770" s="13">
        <f>(IF($K770="No",0,VLOOKUP(AB$3,LISTS!$M$2:$N$21,2,FALSE)*P770))*VLOOKUP($H770,LISTS!$G$2:$H$10,2,FALSE)</f>
        <v>0</v>
      </c>
      <c r="AC770" s="13">
        <f>(IF($K770="No",0,VLOOKUP(AC$3,LISTS!$M$2:$N$21,2,FALSE)*IF(Q770="YES",1,0)))*VLOOKUP($H770,LISTS!$G$2:$H$10,2,FALSE)</f>
        <v>0</v>
      </c>
      <c r="AD770" s="13">
        <f>(IF($K770="No",0,VLOOKUP(AD$3,LISTS!$M$2:$N$21,2,FALSE)*IF(R770="YES",1,0)))*VLOOKUP($H770,LISTS!$G$2:$H$10,2,FALSE)</f>
        <v>0</v>
      </c>
      <c r="AE770" s="13">
        <f>(IF($K770="No",0,VLOOKUP(AE$3,LISTS!$M$2:$N$21,2,FALSE)*IF(S770="YES",1,0)))*VLOOKUP($H770,LISTS!$G$2:$H$10,2,FALSE)</f>
        <v>0</v>
      </c>
      <c r="AF770" s="13">
        <f>(IF($K770="No",0,VLOOKUP(AF$3,LISTS!$M$2:$N$21,2,FALSE)*IF(T770="YES",1,0)))*VLOOKUP($H770,LISTS!$G$2:$H$10,2,FALSE)</f>
        <v>0</v>
      </c>
      <c r="AG770" s="13">
        <f>(IF($K770="No",0,VLOOKUP(AG$3,LISTS!$M$2:$N$21,2,FALSE)*IF(U770="YES",1,0)))*VLOOKUP($H770,LISTS!$G$2:$H$10,2,FALSE)</f>
        <v>0</v>
      </c>
      <c r="AH770" s="13">
        <f>(IF($K770="No",0,VLOOKUP(AH$3,LISTS!$M$2:$N$21,2,FALSE)*IF(V770="YES",1,0)))*VLOOKUP($H770,LISTS!$G$2:$H$10,2,FALSE)</f>
        <v>0</v>
      </c>
      <c r="AI770" s="29">
        <f t="shared" si="131"/>
        <v>0</v>
      </c>
    </row>
    <row r="771" spans="1:35" x14ac:dyDescent="0.25">
      <c r="A771" s="3">
        <f t="shared" si="137"/>
        <v>2023</v>
      </c>
      <c r="B771" s="11">
        <f t="shared" si="138"/>
        <v>27</v>
      </c>
      <c r="C771" s="11" t="str">
        <f>VLOOKUP($B771,'FIXTURES INPUT'!$A$4:$H$41,2,FALSE)</f>
        <v>WK27</v>
      </c>
      <c r="D771" s="13" t="str">
        <f>VLOOKUP($B771,'FIXTURES INPUT'!$A$4:$H$41,3,FALSE)</f>
        <v>Sun</v>
      </c>
      <c r="E771" s="14">
        <f>VLOOKUP($B771,'FIXTURES INPUT'!$A$4:$H$41,4,FALSE)</f>
        <v>45207</v>
      </c>
      <c r="F771" s="4" t="str">
        <f>VLOOKUP($B771,'FIXTURES INPUT'!$A$4:$H$41,6,FALSE)</f>
        <v>TBC</v>
      </c>
      <c r="G771" s="13" t="str">
        <f>VLOOKUP($B771,'FIXTURES INPUT'!$A$4:$H$41,7,FALSE)</f>
        <v xml:space="preserve"> - </v>
      </c>
      <c r="H771" s="13" t="str">
        <f>VLOOKUP($B771,'FIXTURES INPUT'!$A$4:$H$41,8,FALSE)</f>
        <v>Standard</v>
      </c>
      <c r="I771" s="13">
        <f t="shared" si="139"/>
        <v>14</v>
      </c>
      <c r="J771" s="4" t="str">
        <f>VLOOKUP($I771,LISTS!$A$2:$B$39,2,FALSE)</f>
        <v>KP</v>
      </c>
      <c r="K771" s="32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X771" s="13">
        <f>(IF($K771="No",0,VLOOKUP(X$3,LISTS!$M$2:$N$21,2,FALSE)*L771))*VLOOKUP($H771,LISTS!$G$2:$H$10,2,FALSE)</f>
        <v>0</v>
      </c>
      <c r="Y771" s="13">
        <f>(IF($K771="No",0,VLOOKUP(Y$3,LISTS!$M$2:$N$21,2,FALSE)*M771))*VLOOKUP($H771,LISTS!$G$2:$H$10,2,FALSE)</f>
        <v>0</v>
      </c>
      <c r="Z771" s="13">
        <f>(IF($K771="No",0,VLOOKUP(Z$3,LISTS!$M$2:$N$21,2,FALSE)*N771))*VLOOKUP($H771,LISTS!$G$2:$H$10,2,FALSE)</f>
        <v>0</v>
      </c>
      <c r="AA771" s="13">
        <f>(IF($K771="No",0,VLOOKUP(AA$3,LISTS!$M$2:$N$21,2,FALSE)*O771))*VLOOKUP($H771,LISTS!$G$2:$H$10,2,FALSE)</f>
        <v>0</v>
      </c>
      <c r="AB771" s="13">
        <f>(IF($K771="No",0,VLOOKUP(AB$3,LISTS!$M$2:$N$21,2,FALSE)*P771))*VLOOKUP($H771,LISTS!$G$2:$H$10,2,FALSE)</f>
        <v>0</v>
      </c>
      <c r="AC771" s="13">
        <f>(IF($K771="No",0,VLOOKUP(AC$3,LISTS!$M$2:$N$21,2,FALSE)*IF(Q771="YES",1,0)))*VLOOKUP($H771,LISTS!$G$2:$H$10,2,FALSE)</f>
        <v>0</v>
      </c>
      <c r="AD771" s="13">
        <f>(IF($K771="No",0,VLOOKUP(AD$3,LISTS!$M$2:$N$21,2,FALSE)*IF(R771="YES",1,0)))*VLOOKUP($H771,LISTS!$G$2:$H$10,2,FALSE)</f>
        <v>0</v>
      </c>
      <c r="AE771" s="13">
        <f>(IF($K771="No",0,VLOOKUP(AE$3,LISTS!$M$2:$N$21,2,FALSE)*IF(S771="YES",1,0)))*VLOOKUP($H771,LISTS!$G$2:$H$10,2,FALSE)</f>
        <v>0</v>
      </c>
      <c r="AF771" s="13">
        <f>(IF($K771="No",0,VLOOKUP(AF$3,LISTS!$M$2:$N$21,2,FALSE)*IF(T771="YES",1,0)))*VLOOKUP($H771,LISTS!$G$2:$H$10,2,FALSE)</f>
        <v>0</v>
      </c>
      <c r="AG771" s="13">
        <f>(IF($K771="No",0,VLOOKUP(AG$3,LISTS!$M$2:$N$21,2,FALSE)*IF(U771="YES",1,0)))*VLOOKUP($H771,LISTS!$G$2:$H$10,2,FALSE)</f>
        <v>0</v>
      </c>
      <c r="AH771" s="13">
        <f>(IF($K771="No",0,VLOOKUP(AH$3,LISTS!$M$2:$N$21,2,FALSE)*IF(V771="YES",1,0)))*VLOOKUP($H771,LISTS!$G$2:$H$10,2,FALSE)</f>
        <v>0</v>
      </c>
      <c r="AI771" s="29">
        <f t="shared" si="131"/>
        <v>0</v>
      </c>
    </row>
    <row r="772" spans="1:35" x14ac:dyDescent="0.25">
      <c r="A772" s="3">
        <f t="shared" si="137"/>
        <v>2023</v>
      </c>
      <c r="B772" s="11">
        <f t="shared" si="138"/>
        <v>27</v>
      </c>
      <c r="C772" s="11" t="str">
        <f>VLOOKUP($B772,'FIXTURES INPUT'!$A$4:$H$41,2,FALSE)</f>
        <v>WK27</v>
      </c>
      <c r="D772" s="13" t="str">
        <f>VLOOKUP($B772,'FIXTURES INPUT'!$A$4:$H$41,3,FALSE)</f>
        <v>Sun</v>
      </c>
      <c r="E772" s="14">
        <f>VLOOKUP($B772,'FIXTURES INPUT'!$A$4:$H$41,4,FALSE)</f>
        <v>45207</v>
      </c>
      <c r="F772" s="4" t="str">
        <f>VLOOKUP($B772,'FIXTURES INPUT'!$A$4:$H$41,6,FALSE)</f>
        <v>TBC</v>
      </c>
      <c r="G772" s="13" t="str">
        <f>VLOOKUP($B772,'FIXTURES INPUT'!$A$4:$H$41,7,FALSE)</f>
        <v xml:space="preserve"> - </v>
      </c>
      <c r="H772" s="13" t="str">
        <f>VLOOKUP($B772,'FIXTURES INPUT'!$A$4:$H$41,8,FALSE)</f>
        <v>Standard</v>
      </c>
      <c r="I772" s="13">
        <f t="shared" si="139"/>
        <v>15</v>
      </c>
      <c r="J772" s="4" t="str">
        <f>VLOOKUP($I772,LISTS!$A$2:$B$39,2,FALSE)</f>
        <v>Will Stacey</v>
      </c>
      <c r="K772" s="32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X772" s="13">
        <f>(IF($K772="No",0,VLOOKUP(X$3,LISTS!$M$2:$N$21,2,FALSE)*L772))*VLOOKUP($H772,LISTS!$G$2:$H$10,2,FALSE)</f>
        <v>0</v>
      </c>
      <c r="Y772" s="13">
        <f>(IF($K772="No",0,VLOOKUP(Y$3,LISTS!$M$2:$N$21,2,FALSE)*M772))*VLOOKUP($H772,LISTS!$G$2:$H$10,2,FALSE)</f>
        <v>0</v>
      </c>
      <c r="Z772" s="13">
        <f>(IF($K772="No",0,VLOOKUP(Z$3,LISTS!$M$2:$N$21,2,FALSE)*N772))*VLOOKUP($H772,LISTS!$G$2:$H$10,2,FALSE)</f>
        <v>0</v>
      </c>
      <c r="AA772" s="13">
        <f>(IF($K772="No",0,VLOOKUP(AA$3,LISTS!$M$2:$N$21,2,FALSE)*O772))*VLOOKUP($H772,LISTS!$G$2:$H$10,2,FALSE)</f>
        <v>0</v>
      </c>
      <c r="AB772" s="13">
        <f>(IF($K772="No",0,VLOOKUP(AB$3,LISTS!$M$2:$N$21,2,FALSE)*P772))*VLOOKUP($H772,LISTS!$G$2:$H$10,2,FALSE)</f>
        <v>0</v>
      </c>
      <c r="AC772" s="13">
        <f>(IF($K772="No",0,VLOOKUP(AC$3,LISTS!$M$2:$N$21,2,FALSE)*IF(Q772="YES",1,0)))*VLOOKUP($H772,LISTS!$G$2:$H$10,2,FALSE)</f>
        <v>0</v>
      </c>
      <c r="AD772" s="13">
        <f>(IF($K772="No",0,VLOOKUP(AD$3,LISTS!$M$2:$N$21,2,FALSE)*IF(R772="YES",1,0)))*VLOOKUP($H772,LISTS!$G$2:$H$10,2,FALSE)</f>
        <v>0</v>
      </c>
      <c r="AE772" s="13">
        <f>(IF($K772="No",0,VLOOKUP(AE$3,LISTS!$M$2:$N$21,2,FALSE)*IF(S772="YES",1,0)))*VLOOKUP($H772,LISTS!$G$2:$H$10,2,FALSE)</f>
        <v>0</v>
      </c>
      <c r="AF772" s="13">
        <f>(IF($K772="No",0,VLOOKUP(AF$3,LISTS!$M$2:$N$21,2,FALSE)*IF(T772="YES",1,0)))*VLOOKUP($H772,LISTS!$G$2:$H$10,2,FALSE)</f>
        <v>0</v>
      </c>
      <c r="AG772" s="13">
        <f>(IF($K772="No",0,VLOOKUP(AG$3,LISTS!$M$2:$N$21,2,FALSE)*IF(U772="YES",1,0)))*VLOOKUP($H772,LISTS!$G$2:$H$10,2,FALSE)</f>
        <v>0</v>
      </c>
      <c r="AH772" s="13">
        <f>(IF($K772="No",0,VLOOKUP(AH$3,LISTS!$M$2:$N$21,2,FALSE)*IF(V772="YES",1,0)))*VLOOKUP($H772,LISTS!$G$2:$H$10,2,FALSE)</f>
        <v>0</v>
      </c>
      <c r="AI772" s="29">
        <f t="shared" si="131"/>
        <v>0</v>
      </c>
    </row>
    <row r="773" spans="1:35" x14ac:dyDescent="0.25">
      <c r="A773" s="3">
        <f t="shared" si="137"/>
        <v>2023</v>
      </c>
      <c r="B773" s="11">
        <f t="shared" si="138"/>
        <v>27</v>
      </c>
      <c r="C773" s="11" t="str">
        <f>VLOOKUP($B773,'FIXTURES INPUT'!$A$4:$H$41,2,FALSE)</f>
        <v>WK27</v>
      </c>
      <c r="D773" s="13" t="str">
        <f>VLOOKUP($B773,'FIXTURES INPUT'!$A$4:$H$41,3,FALSE)</f>
        <v>Sun</v>
      </c>
      <c r="E773" s="14">
        <f>VLOOKUP($B773,'FIXTURES INPUT'!$A$4:$H$41,4,FALSE)</f>
        <v>45207</v>
      </c>
      <c r="F773" s="4" t="str">
        <f>VLOOKUP($B773,'FIXTURES INPUT'!$A$4:$H$41,6,FALSE)</f>
        <v>TBC</v>
      </c>
      <c r="G773" s="13" t="str">
        <f>VLOOKUP($B773,'FIXTURES INPUT'!$A$4:$H$41,7,FALSE)</f>
        <v xml:space="preserve"> - </v>
      </c>
      <c r="H773" s="13" t="str">
        <f>VLOOKUP($B773,'FIXTURES INPUT'!$A$4:$H$41,8,FALSE)</f>
        <v>Standard</v>
      </c>
      <c r="I773" s="13">
        <f t="shared" si="139"/>
        <v>16</v>
      </c>
      <c r="J773" s="4" t="str">
        <f>VLOOKUP($I773,LISTS!$A$2:$B$39,2,FALSE)</f>
        <v>Barry</v>
      </c>
      <c r="K773" s="32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X773" s="13">
        <f>(IF($K773="No",0,VLOOKUP(X$3,LISTS!$M$2:$N$21,2,FALSE)*L773))*VLOOKUP($H773,LISTS!$G$2:$H$10,2,FALSE)</f>
        <v>0</v>
      </c>
      <c r="Y773" s="13">
        <f>(IF($K773="No",0,VLOOKUP(Y$3,LISTS!$M$2:$N$21,2,FALSE)*M773))*VLOOKUP($H773,LISTS!$G$2:$H$10,2,FALSE)</f>
        <v>0</v>
      </c>
      <c r="Z773" s="13">
        <f>(IF($K773="No",0,VLOOKUP(Z$3,LISTS!$M$2:$N$21,2,FALSE)*N773))*VLOOKUP($H773,LISTS!$G$2:$H$10,2,FALSE)</f>
        <v>0</v>
      </c>
      <c r="AA773" s="13">
        <f>(IF($K773="No",0,VLOOKUP(AA$3,LISTS!$M$2:$N$21,2,FALSE)*O773))*VLOOKUP($H773,LISTS!$G$2:$H$10,2,FALSE)</f>
        <v>0</v>
      </c>
      <c r="AB773" s="13">
        <f>(IF($K773="No",0,VLOOKUP(AB$3,LISTS!$M$2:$N$21,2,FALSE)*P773))*VLOOKUP($H773,LISTS!$G$2:$H$10,2,FALSE)</f>
        <v>0</v>
      </c>
      <c r="AC773" s="13">
        <f>(IF($K773="No",0,VLOOKUP(AC$3,LISTS!$M$2:$N$21,2,FALSE)*IF(Q773="YES",1,0)))*VLOOKUP($H773,LISTS!$G$2:$H$10,2,FALSE)</f>
        <v>0</v>
      </c>
      <c r="AD773" s="13">
        <f>(IF($K773="No",0,VLOOKUP(AD$3,LISTS!$M$2:$N$21,2,FALSE)*IF(R773="YES",1,0)))*VLOOKUP($H773,LISTS!$G$2:$H$10,2,FALSE)</f>
        <v>0</v>
      </c>
      <c r="AE773" s="13">
        <f>(IF($K773="No",0,VLOOKUP(AE$3,LISTS!$M$2:$N$21,2,FALSE)*IF(S773="YES",1,0)))*VLOOKUP($H773,LISTS!$G$2:$H$10,2,FALSE)</f>
        <v>0</v>
      </c>
      <c r="AF773" s="13">
        <f>(IF($K773="No",0,VLOOKUP(AF$3,LISTS!$M$2:$N$21,2,FALSE)*IF(T773="YES",1,0)))*VLOOKUP($H773,LISTS!$G$2:$H$10,2,FALSE)</f>
        <v>0</v>
      </c>
      <c r="AG773" s="13">
        <f>(IF($K773="No",0,VLOOKUP(AG$3,LISTS!$M$2:$N$21,2,FALSE)*IF(U773="YES",1,0)))*VLOOKUP($H773,LISTS!$G$2:$H$10,2,FALSE)</f>
        <v>0</v>
      </c>
      <c r="AH773" s="13">
        <f>(IF($K773="No",0,VLOOKUP(AH$3,LISTS!$M$2:$N$21,2,FALSE)*IF(V773="YES",1,0)))*VLOOKUP($H773,LISTS!$G$2:$H$10,2,FALSE)</f>
        <v>0</v>
      </c>
      <c r="AI773" s="29">
        <f t="shared" ref="AI773:AI786" si="140">IF(H773="CANCELLED","DNP",SUM(X773:AH773))</f>
        <v>0</v>
      </c>
    </row>
    <row r="774" spans="1:35" x14ac:dyDescent="0.25">
      <c r="A774" s="3">
        <f t="shared" si="137"/>
        <v>2023</v>
      </c>
      <c r="B774" s="11">
        <f t="shared" si="138"/>
        <v>27</v>
      </c>
      <c r="C774" s="11" t="str">
        <f>VLOOKUP($B774,'FIXTURES INPUT'!$A$4:$H$41,2,FALSE)</f>
        <v>WK27</v>
      </c>
      <c r="D774" s="13" t="str">
        <f>VLOOKUP($B774,'FIXTURES INPUT'!$A$4:$H$41,3,FALSE)</f>
        <v>Sun</v>
      </c>
      <c r="E774" s="14">
        <f>VLOOKUP($B774,'FIXTURES INPUT'!$A$4:$H$41,4,FALSE)</f>
        <v>45207</v>
      </c>
      <c r="F774" s="4" t="str">
        <f>VLOOKUP($B774,'FIXTURES INPUT'!$A$4:$H$41,6,FALSE)</f>
        <v>TBC</v>
      </c>
      <c r="G774" s="13" t="str">
        <f>VLOOKUP($B774,'FIXTURES INPUT'!$A$4:$H$41,7,FALSE)</f>
        <v xml:space="preserve"> - </v>
      </c>
      <c r="H774" s="13" t="str">
        <f>VLOOKUP($B774,'FIXTURES INPUT'!$A$4:$H$41,8,FALSE)</f>
        <v>Standard</v>
      </c>
      <c r="I774" s="13">
        <f t="shared" si="139"/>
        <v>17</v>
      </c>
      <c r="J774" s="4" t="str">
        <f>VLOOKUP($I774,LISTS!$A$2:$B$39,2,FALSE)</f>
        <v>Rob Sherriff</v>
      </c>
      <c r="K774" s="32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X774" s="13">
        <f>(IF($K774="No",0,VLOOKUP(X$3,LISTS!$M$2:$N$21,2,FALSE)*L774))*VLOOKUP($H774,LISTS!$G$2:$H$10,2,FALSE)</f>
        <v>0</v>
      </c>
      <c r="Y774" s="13">
        <f>(IF($K774="No",0,VLOOKUP(Y$3,LISTS!$M$2:$N$21,2,FALSE)*M774))*VLOOKUP($H774,LISTS!$G$2:$H$10,2,FALSE)</f>
        <v>0</v>
      </c>
      <c r="Z774" s="13">
        <f>(IF($K774="No",0,VLOOKUP(Z$3,LISTS!$M$2:$N$21,2,FALSE)*N774))*VLOOKUP($H774,LISTS!$G$2:$H$10,2,FALSE)</f>
        <v>0</v>
      </c>
      <c r="AA774" s="13">
        <f>(IF($K774="No",0,VLOOKUP(AA$3,LISTS!$M$2:$N$21,2,FALSE)*O774))*VLOOKUP($H774,LISTS!$G$2:$H$10,2,FALSE)</f>
        <v>0</v>
      </c>
      <c r="AB774" s="13">
        <f>(IF($K774="No",0,VLOOKUP(AB$3,LISTS!$M$2:$N$21,2,FALSE)*P774))*VLOOKUP($H774,LISTS!$G$2:$H$10,2,FALSE)</f>
        <v>0</v>
      </c>
      <c r="AC774" s="13">
        <f>(IF($K774="No",0,VLOOKUP(AC$3,LISTS!$M$2:$N$21,2,FALSE)*IF(Q774="YES",1,0)))*VLOOKUP($H774,LISTS!$G$2:$H$10,2,FALSE)</f>
        <v>0</v>
      </c>
      <c r="AD774" s="13">
        <f>(IF($K774="No",0,VLOOKUP(AD$3,LISTS!$M$2:$N$21,2,FALSE)*IF(R774="YES",1,0)))*VLOOKUP($H774,LISTS!$G$2:$H$10,2,FALSE)</f>
        <v>0</v>
      </c>
      <c r="AE774" s="13">
        <f>(IF($K774="No",0,VLOOKUP(AE$3,LISTS!$M$2:$N$21,2,FALSE)*IF(S774="YES",1,0)))*VLOOKUP($H774,LISTS!$G$2:$H$10,2,FALSE)</f>
        <v>0</v>
      </c>
      <c r="AF774" s="13">
        <f>(IF($K774="No",0,VLOOKUP(AF$3,LISTS!$M$2:$N$21,2,FALSE)*IF(T774="YES",1,0)))*VLOOKUP($H774,LISTS!$G$2:$H$10,2,FALSE)</f>
        <v>0</v>
      </c>
      <c r="AG774" s="13">
        <f>(IF($K774="No",0,VLOOKUP(AG$3,LISTS!$M$2:$N$21,2,FALSE)*IF(U774="YES",1,0)))*VLOOKUP($H774,LISTS!$G$2:$H$10,2,FALSE)</f>
        <v>0</v>
      </c>
      <c r="AH774" s="13">
        <f>(IF($K774="No",0,VLOOKUP(AH$3,LISTS!$M$2:$N$21,2,FALSE)*IF(V774="YES",1,0)))*VLOOKUP($H774,LISTS!$G$2:$H$10,2,FALSE)</f>
        <v>0</v>
      </c>
      <c r="AI774" s="29">
        <f t="shared" si="140"/>
        <v>0</v>
      </c>
    </row>
    <row r="775" spans="1:35" x14ac:dyDescent="0.25">
      <c r="A775" s="3">
        <f t="shared" si="137"/>
        <v>2023</v>
      </c>
      <c r="B775" s="11">
        <f t="shared" si="138"/>
        <v>27</v>
      </c>
      <c r="C775" s="11" t="str">
        <f>VLOOKUP($B775,'FIXTURES INPUT'!$A$4:$H$41,2,FALSE)</f>
        <v>WK27</v>
      </c>
      <c r="D775" s="13" t="str">
        <f>VLOOKUP($B775,'FIXTURES INPUT'!$A$4:$H$41,3,FALSE)</f>
        <v>Sun</v>
      </c>
      <c r="E775" s="14">
        <f>VLOOKUP($B775,'FIXTURES INPUT'!$A$4:$H$41,4,FALSE)</f>
        <v>45207</v>
      </c>
      <c r="F775" s="4" t="str">
        <f>VLOOKUP($B775,'FIXTURES INPUT'!$A$4:$H$41,6,FALSE)</f>
        <v>TBC</v>
      </c>
      <c r="G775" s="13" t="str">
        <f>VLOOKUP($B775,'FIXTURES INPUT'!$A$4:$H$41,7,FALSE)</f>
        <v xml:space="preserve"> - </v>
      </c>
      <c r="H775" s="13" t="str">
        <f>VLOOKUP($B775,'FIXTURES INPUT'!$A$4:$H$41,8,FALSE)</f>
        <v>Standard</v>
      </c>
      <c r="I775" s="13">
        <f t="shared" si="139"/>
        <v>18</v>
      </c>
      <c r="J775" s="4" t="str">
        <f>VLOOKUP($I775,LISTS!$A$2:$B$39,2,FALSE)</f>
        <v>Gary Chenery</v>
      </c>
      <c r="K775" s="32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X775" s="13">
        <f>(IF($K775="No",0,VLOOKUP(X$3,LISTS!$M$2:$N$21,2,FALSE)*L775))*VLOOKUP($H775,LISTS!$G$2:$H$10,2,FALSE)</f>
        <v>0</v>
      </c>
      <c r="Y775" s="13">
        <f>(IF($K775="No",0,VLOOKUP(Y$3,LISTS!$M$2:$N$21,2,FALSE)*M775))*VLOOKUP($H775,LISTS!$G$2:$H$10,2,FALSE)</f>
        <v>0</v>
      </c>
      <c r="Z775" s="13">
        <f>(IF($K775="No",0,VLOOKUP(Z$3,LISTS!$M$2:$N$21,2,FALSE)*N775))*VLOOKUP($H775,LISTS!$G$2:$H$10,2,FALSE)</f>
        <v>0</v>
      </c>
      <c r="AA775" s="13">
        <f>(IF($K775="No",0,VLOOKUP(AA$3,LISTS!$M$2:$N$21,2,FALSE)*O775))*VLOOKUP($H775,LISTS!$G$2:$H$10,2,FALSE)</f>
        <v>0</v>
      </c>
      <c r="AB775" s="13">
        <f>(IF($K775="No",0,VLOOKUP(AB$3,LISTS!$M$2:$N$21,2,FALSE)*P775))*VLOOKUP($H775,LISTS!$G$2:$H$10,2,FALSE)</f>
        <v>0</v>
      </c>
      <c r="AC775" s="13">
        <f>(IF($K775="No",0,VLOOKUP(AC$3,LISTS!$M$2:$N$21,2,FALSE)*IF(Q775="YES",1,0)))*VLOOKUP($H775,LISTS!$G$2:$H$10,2,FALSE)</f>
        <v>0</v>
      </c>
      <c r="AD775" s="13">
        <f>(IF($K775="No",0,VLOOKUP(AD$3,LISTS!$M$2:$N$21,2,FALSE)*IF(R775="YES",1,0)))*VLOOKUP($H775,LISTS!$G$2:$H$10,2,FALSE)</f>
        <v>0</v>
      </c>
      <c r="AE775" s="13">
        <f>(IF($K775="No",0,VLOOKUP(AE$3,LISTS!$M$2:$N$21,2,FALSE)*IF(S775="YES",1,0)))*VLOOKUP($H775,LISTS!$G$2:$H$10,2,FALSE)</f>
        <v>0</v>
      </c>
      <c r="AF775" s="13">
        <f>(IF($K775="No",0,VLOOKUP(AF$3,LISTS!$M$2:$N$21,2,FALSE)*IF(T775="YES",1,0)))*VLOOKUP($H775,LISTS!$G$2:$H$10,2,FALSE)</f>
        <v>0</v>
      </c>
      <c r="AG775" s="13">
        <f>(IF($K775="No",0,VLOOKUP(AG$3,LISTS!$M$2:$N$21,2,FALSE)*IF(U775="YES",1,0)))*VLOOKUP($H775,LISTS!$G$2:$H$10,2,FALSE)</f>
        <v>0</v>
      </c>
      <c r="AH775" s="13">
        <f>(IF($K775="No",0,VLOOKUP(AH$3,LISTS!$M$2:$N$21,2,FALSE)*IF(V775="YES",1,0)))*VLOOKUP($H775,LISTS!$G$2:$H$10,2,FALSE)</f>
        <v>0</v>
      </c>
      <c r="AI775" s="29">
        <f t="shared" si="140"/>
        <v>0</v>
      </c>
    </row>
    <row r="776" spans="1:35" x14ac:dyDescent="0.25">
      <c r="A776" s="3">
        <f t="shared" si="137"/>
        <v>2023</v>
      </c>
      <c r="B776" s="11">
        <f t="shared" si="138"/>
        <v>27</v>
      </c>
      <c r="C776" s="11" t="str">
        <f>VLOOKUP($B776,'FIXTURES INPUT'!$A$4:$H$41,2,FALSE)</f>
        <v>WK27</v>
      </c>
      <c r="D776" s="13" t="str">
        <f>VLOOKUP($B776,'FIXTURES INPUT'!$A$4:$H$41,3,FALSE)</f>
        <v>Sun</v>
      </c>
      <c r="E776" s="14">
        <f>VLOOKUP($B776,'FIXTURES INPUT'!$A$4:$H$41,4,FALSE)</f>
        <v>45207</v>
      </c>
      <c r="F776" s="4" t="str">
        <f>VLOOKUP($B776,'FIXTURES INPUT'!$A$4:$H$41,6,FALSE)</f>
        <v>TBC</v>
      </c>
      <c r="G776" s="13" t="str">
        <f>VLOOKUP($B776,'FIXTURES INPUT'!$A$4:$H$41,7,FALSE)</f>
        <v xml:space="preserve"> - </v>
      </c>
      <c r="H776" s="13" t="str">
        <f>VLOOKUP($B776,'FIXTURES INPUT'!$A$4:$H$41,8,FALSE)</f>
        <v>Standard</v>
      </c>
      <c r="I776" s="13">
        <f t="shared" si="139"/>
        <v>19</v>
      </c>
      <c r="J776" s="4" t="str">
        <f>VLOOKUP($I776,LISTS!$A$2:$B$39,2,FALSE)</f>
        <v>Jack Cousins</v>
      </c>
      <c r="K776" s="32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X776" s="13">
        <f>(IF($K776="No",0,VLOOKUP(X$3,LISTS!$M$2:$N$21,2,FALSE)*L776))*VLOOKUP($H776,LISTS!$G$2:$H$10,2,FALSE)</f>
        <v>0</v>
      </c>
      <c r="Y776" s="13">
        <f>(IF($K776="No",0,VLOOKUP(Y$3,LISTS!$M$2:$N$21,2,FALSE)*M776))*VLOOKUP($H776,LISTS!$G$2:$H$10,2,FALSE)</f>
        <v>0</v>
      </c>
      <c r="Z776" s="13">
        <f>(IF($K776="No",0,VLOOKUP(Z$3,LISTS!$M$2:$N$21,2,FALSE)*N776))*VLOOKUP($H776,LISTS!$G$2:$H$10,2,FALSE)</f>
        <v>0</v>
      </c>
      <c r="AA776" s="13">
        <f>(IF($K776="No",0,VLOOKUP(AA$3,LISTS!$M$2:$N$21,2,FALSE)*O776))*VLOOKUP($H776,LISTS!$G$2:$H$10,2,FALSE)</f>
        <v>0</v>
      </c>
      <c r="AB776" s="13">
        <f>(IF($K776="No",0,VLOOKUP(AB$3,LISTS!$M$2:$N$21,2,FALSE)*P776))*VLOOKUP($H776,LISTS!$G$2:$H$10,2,FALSE)</f>
        <v>0</v>
      </c>
      <c r="AC776" s="13">
        <f>(IF($K776="No",0,VLOOKUP(AC$3,LISTS!$M$2:$N$21,2,FALSE)*IF(Q776="YES",1,0)))*VLOOKUP($H776,LISTS!$G$2:$H$10,2,FALSE)</f>
        <v>0</v>
      </c>
      <c r="AD776" s="13">
        <f>(IF($K776="No",0,VLOOKUP(AD$3,LISTS!$M$2:$N$21,2,FALSE)*IF(R776="YES",1,0)))*VLOOKUP($H776,LISTS!$G$2:$H$10,2,FALSE)</f>
        <v>0</v>
      </c>
      <c r="AE776" s="13">
        <f>(IF($K776="No",0,VLOOKUP(AE$3,LISTS!$M$2:$N$21,2,FALSE)*IF(S776="YES",1,0)))*VLOOKUP($H776,LISTS!$G$2:$H$10,2,FALSE)</f>
        <v>0</v>
      </c>
      <c r="AF776" s="13">
        <f>(IF($K776="No",0,VLOOKUP(AF$3,LISTS!$M$2:$N$21,2,FALSE)*IF(T776="YES",1,0)))*VLOOKUP($H776,LISTS!$G$2:$H$10,2,FALSE)</f>
        <v>0</v>
      </c>
      <c r="AG776" s="13">
        <f>(IF($K776="No",0,VLOOKUP(AG$3,LISTS!$M$2:$N$21,2,FALSE)*IF(U776="YES",1,0)))*VLOOKUP($H776,LISTS!$G$2:$H$10,2,FALSE)</f>
        <v>0</v>
      </c>
      <c r="AH776" s="13">
        <f>(IF($K776="No",0,VLOOKUP(AH$3,LISTS!$M$2:$N$21,2,FALSE)*IF(V776="YES",1,0)))*VLOOKUP($H776,LISTS!$G$2:$H$10,2,FALSE)</f>
        <v>0</v>
      </c>
      <c r="AI776" s="29">
        <f t="shared" si="140"/>
        <v>0</v>
      </c>
    </row>
    <row r="777" spans="1:35" x14ac:dyDescent="0.25">
      <c r="A777" s="3">
        <f t="shared" si="137"/>
        <v>2023</v>
      </c>
      <c r="B777" s="11">
        <f t="shared" si="138"/>
        <v>27</v>
      </c>
      <c r="C777" s="11" t="str">
        <f>VLOOKUP($B777,'FIXTURES INPUT'!$A$4:$H$41,2,FALSE)</f>
        <v>WK27</v>
      </c>
      <c r="D777" s="13" t="str">
        <f>VLOOKUP($B777,'FIXTURES INPUT'!$A$4:$H$41,3,FALSE)</f>
        <v>Sun</v>
      </c>
      <c r="E777" s="14">
        <f>VLOOKUP($B777,'FIXTURES INPUT'!$A$4:$H$41,4,FALSE)</f>
        <v>45207</v>
      </c>
      <c r="F777" s="4" t="str">
        <f>VLOOKUP($B777,'FIXTURES INPUT'!$A$4:$H$41,6,FALSE)</f>
        <v>TBC</v>
      </c>
      <c r="G777" s="13" t="str">
        <f>VLOOKUP($B777,'FIXTURES INPUT'!$A$4:$H$41,7,FALSE)</f>
        <v xml:space="preserve"> - </v>
      </c>
      <c r="H777" s="13" t="str">
        <f>VLOOKUP($B777,'FIXTURES INPUT'!$A$4:$H$41,8,FALSE)</f>
        <v>Standard</v>
      </c>
      <c r="I777" s="13">
        <f t="shared" si="139"/>
        <v>20</v>
      </c>
      <c r="J777" s="5" t="str">
        <f>VLOOKUP($I777,LISTS!$A$2:$B$39,2,FALSE)</f>
        <v>Stuart Pacey</v>
      </c>
      <c r="K777" s="32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X777" s="13">
        <f>(IF($K777="No",0,VLOOKUP(X$3,LISTS!$M$2:$N$21,2,FALSE)*L777))*VLOOKUP($H777,LISTS!$G$2:$H$10,2,FALSE)</f>
        <v>0</v>
      </c>
      <c r="Y777" s="13">
        <f>(IF($K777="No",0,VLOOKUP(Y$3,LISTS!$M$2:$N$21,2,FALSE)*M777))*VLOOKUP($H777,LISTS!$G$2:$H$10,2,FALSE)</f>
        <v>0</v>
      </c>
      <c r="Z777" s="13">
        <f>(IF($K777="No",0,VLOOKUP(Z$3,LISTS!$M$2:$N$21,2,FALSE)*N777))*VLOOKUP($H777,LISTS!$G$2:$H$10,2,FALSE)</f>
        <v>0</v>
      </c>
      <c r="AA777" s="13">
        <f>(IF($K777="No",0,VLOOKUP(AA$3,LISTS!$M$2:$N$21,2,FALSE)*O777))*VLOOKUP($H777,LISTS!$G$2:$H$10,2,FALSE)</f>
        <v>0</v>
      </c>
      <c r="AB777" s="13">
        <f>(IF($K777="No",0,VLOOKUP(AB$3,LISTS!$M$2:$N$21,2,FALSE)*P777))*VLOOKUP($H777,LISTS!$G$2:$H$10,2,FALSE)</f>
        <v>0</v>
      </c>
      <c r="AC777" s="13">
        <f>(IF($K777="No",0,VLOOKUP(AC$3,LISTS!$M$2:$N$21,2,FALSE)*IF(Q777="YES",1,0)))*VLOOKUP($H777,LISTS!$G$2:$H$10,2,FALSE)</f>
        <v>0</v>
      </c>
      <c r="AD777" s="13">
        <f>(IF($K777="No",0,VLOOKUP(AD$3,LISTS!$M$2:$N$21,2,FALSE)*IF(R777="YES",1,0)))*VLOOKUP($H777,LISTS!$G$2:$H$10,2,FALSE)</f>
        <v>0</v>
      </c>
      <c r="AE777" s="13">
        <f>(IF($K777="No",0,VLOOKUP(AE$3,LISTS!$M$2:$N$21,2,FALSE)*IF(S777="YES",1,0)))*VLOOKUP($H777,LISTS!$G$2:$H$10,2,FALSE)</f>
        <v>0</v>
      </c>
      <c r="AF777" s="13">
        <f>(IF($K777="No",0,VLOOKUP(AF$3,LISTS!$M$2:$N$21,2,FALSE)*IF(T777="YES",1,0)))*VLOOKUP($H777,LISTS!$G$2:$H$10,2,FALSE)</f>
        <v>0</v>
      </c>
      <c r="AG777" s="13">
        <f>(IF($K777="No",0,VLOOKUP(AG$3,LISTS!$M$2:$N$21,2,FALSE)*IF(U777="YES",1,0)))*VLOOKUP($H777,LISTS!$G$2:$H$10,2,FALSE)</f>
        <v>0</v>
      </c>
      <c r="AH777" s="13">
        <f>(IF($K777="No",0,VLOOKUP(AH$3,LISTS!$M$2:$N$21,2,FALSE)*IF(V777="YES",1,0)))*VLOOKUP($H777,LISTS!$G$2:$H$10,2,FALSE)</f>
        <v>0</v>
      </c>
      <c r="AI777" s="29">
        <f t="shared" si="140"/>
        <v>0</v>
      </c>
    </row>
    <row r="778" spans="1:35" x14ac:dyDescent="0.25">
      <c r="A778" s="3">
        <f t="shared" si="137"/>
        <v>2023</v>
      </c>
      <c r="B778" s="11">
        <f t="shared" si="138"/>
        <v>27</v>
      </c>
      <c r="C778" s="11" t="str">
        <f>VLOOKUP($B778,'FIXTURES INPUT'!$A$4:$H$41,2,FALSE)</f>
        <v>WK27</v>
      </c>
      <c r="D778" s="13" t="str">
        <f>VLOOKUP($B778,'FIXTURES INPUT'!$A$4:$H$41,3,FALSE)</f>
        <v>Sun</v>
      </c>
      <c r="E778" s="14">
        <f>VLOOKUP($B778,'FIXTURES INPUT'!$A$4:$H$41,4,FALSE)</f>
        <v>45207</v>
      </c>
      <c r="F778" s="4" t="str">
        <f>VLOOKUP($B778,'FIXTURES INPUT'!$A$4:$H$41,6,FALSE)</f>
        <v>TBC</v>
      </c>
      <c r="G778" s="13" t="str">
        <f>VLOOKUP($B778,'FIXTURES INPUT'!$A$4:$H$41,7,FALSE)</f>
        <v xml:space="preserve"> - </v>
      </c>
      <c r="H778" s="13" t="str">
        <f>VLOOKUP($B778,'FIXTURES INPUT'!$A$4:$H$41,8,FALSE)</f>
        <v>Standard</v>
      </c>
      <c r="I778" s="13">
        <f t="shared" si="139"/>
        <v>21</v>
      </c>
      <c r="J778" s="4" t="str">
        <f>VLOOKUP($I778,LISTS!$A$2:$B$39,2,FALSE)</f>
        <v>Additional 3</v>
      </c>
      <c r="K778" s="32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X778" s="13">
        <f>(IF($K778="No",0,VLOOKUP(X$3,LISTS!$M$2:$N$21,2,FALSE)*L778))*VLOOKUP($H778,LISTS!$G$2:$H$10,2,FALSE)</f>
        <v>0</v>
      </c>
      <c r="Y778" s="13">
        <f>(IF($K778="No",0,VLOOKUP(Y$3,LISTS!$M$2:$N$21,2,FALSE)*M778))*VLOOKUP($H778,LISTS!$G$2:$H$10,2,FALSE)</f>
        <v>0</v>
      </c>
      <c r="Z778" s="13">
        <f>(IF($K778="No",0,VLOOKUP(Z$3,LISTS!$M$2:$N$21,2,FALSE)*N778))*VLOOKUP($H778,LISTS!$G$2:$H$10,2,FALSE)</f>
        <v>0</v>
      </c>
      <c r="AA778" s="13">
        <f>(IF($K778="No",0,VLOOKUP(AA$3,LISTS!$M$2:$N$21,2,FALSE)*O778))*VLOOKUP($H778,LISTS!$G$2:$H$10,2,FALSE)</f>
        <v>0</v>
      </c>
      <c r="AB778" s="13">
        <f>(IF($K778="No",0,VLOOKUP(AB$3,LISTS!$M$2:$N$21,2,FALSE)*P778))*VLOOKUP($H778,LISTS!$G$2:$H$10,2,FALSE)</f>
        <v>0</v>
      </c>
      <c r="AC778" s="13">
        <f>(IF($K778="No",0,VLOOKUP(AC$3,LISTS!$M$2:$N$21,2,FALSE)*IF(Q778="YES",1,0)))*VLOOKUP($H778,LISTS!$G$2:$H$10,2,FALSE)</f>
        <v>0</v>
      </c>
      <c r="AD778" s="13">
        <f>(IF($K778="No",0,VLOOKUP(AD$3,LISTS!$M$2:$N$21,2,FALSE)*IF(R778="YES",1,0)))*VLOOKUP($H778,LISTS!$G$2:$H$10,2,FALSE)</f>
        <v>0</v>
      </c>
      <c r="AE778" s="13">
        <f>(IF($K778="No",0,VLOOKUP(AE$3,LISTS!$M$2:$N$21,2,FALSE)*IF(S778="YES",1,0)))*VLOOKUP($H778,LISTS!$G$2:$H$10,2,FALSE)</f>
        <v>0</v>
      </c>
      <c r="AF778" s="13">
        <f>(IF($K778="No",0,VLOOKUP(AF$3,LISTS!$M$2:$N$21,2,FALSE)*IF(T778="YES",1,0)))*VLOOKUP($H778,LISTS!$G$2:$H$10,2,FALSE)</f>
        <v>0</v>
      </c>
      <c r="AG778" s="13">
        <f>(IF($K778="No",0,VLOOKUP(AG$3,LISTS!$M$2:$N$21,2,FALSE)*IF(U778="YES",1,0)))*VLOOKUP($H778,LISTS!$G$2:$H$10,2,FALSE)</f>
        <v>0</v>
      </c>
      <c r="AH778" s="13">
        <f>(IF($K778="No",0,VLOOKUP(AH$3,LISTS!$M$2:$N$21,2,FALSE)*IF(V778="YES",1,0)))*VLOOKUP($H778,LISTS!$G$2:$H$10,2,FALSE)</f>
        <v>0</v>
      </c>
      <c r="AI778" s="29">
        <f t="shared" si="140"/>
        <v>0</v>
      </c>
    </row>
    <row r="779" spans="1:35" x14ac:dyDescent="0.25">
      <c r="A779" s="3">
        <f t="shared" si="137"/>
        <v>2023</v>
      </c>
      <c r="B779" s="11">
        <f t="shared" si="138"/>
        <v>27</v>
      </c>
      <c r="C779" s="11" t="str">
        <f>VLOOKUP($B779,'FIXTURES INPUT'!$A$4:$H$41,2,FALSE)</f>
        <v>WK27</v>
      </c>
      <c r="D779" s="13" t="str">
        <f>VLOOKUP($B779,'FIXTURES INPUT'!$A$4:$H$41,3,FALSE)</f>
        <v>Sun</v>
      </c>
      <c r="E779" s="14">
        <f>VLOOKUP($B779,'FIXTURES INPUT'!$A$4:$H$41,4,FALSE)</f>
        <v>45207</v>
      </c>
      <c r="F779" s="4" t="str">
        <f>VLOOKUP($B779,'FIXTURES INPUT'!$A$4:$H$41,6,FALSE)</f>
        <v>TBC</v>
      </c>
      <c r="G779" s="13" t="str">
        <f>VLOOKUP($B779,'FIXTURES INPUT'!$A$4:$H$41,7,FALSE)</f>
        <v xml:space="preserve"> - </v>
      </c>
      <c r="H779" s="13" t="str">
        <f>VLOOKUP($B779,'FIXTURES INPUT'!$A$4:$H$41,8,FALSE)</f>
        <v>Standard</v>
      </c>
      <c r="I779" s="13">
        <f t="shared" si="139"/>
        <v>22</v>
      </c>
      <c r="J779" s="4" t="str">
        <f>VLOOKUP($I779,LISTS!$A$2:$B$39,2,FALSE)</f>
        <v>Additional 4</v>
      </c>
      <c r="K779" s="32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X779" s="13">
        <f>(IF($K779="No",0,VLOOKUP(X$3,LISTS!$M$2:$N$21,2,FALSE)*L779))*VLOOKUP($H779,LISTS!$G$2:$H$10,2,FALSE)</f>
        <v>0</v>
      </c>
      <c r="Y779" s="13">
        <f>(IF($K779="No",0,VLOOKUP(Y$3,LISTS!$M$2:$N$21,2,FALSE)*M779))*VLOOKUP($H779,LISTS!$G$2:$H$10,2,FALSE)</f>
        <v>0</v>
      </c>
      <c r="Z779" s="13">
        <f>(IF($K779="No",0,VLOOKUP(Z$3,LISTS!$M$2:$N$21,2,FALSE)*N779))*VLOOKUP($H779,LISTS!$G$2:$H$10,2,FALSE)</f>
        <v>0</v>
      </c>
      <c r="AA779" s="13">
        <f>(IF($K779="No",0,VLOOKUP(AA$3,LISTS!$M$2:$N$21,2,FALSE)*O779))*VLOOKUP($H779,LISTS!$G$2:$H$10,2,FALSE)</f>
        <v>0</v>
      </c>
      <c r="AB779" s="13">
        <f>(IF($K779="No",0,VLOOKUP(AB$3,LISTS!$M$2:$N$21,2,FALSE)*P779))*VLOOKUP($H779,LISTS!$G$2:$H$10,2,FALSE)</f>
        <v>0</v>
      </c>
      <c r="AC779" s="13">
        <f>(IF($K779="No",0,VLOOKUP(AC$3,LISTS!$M$2:$N$21,2,FALSE)*IF(Q779="YES",1,0)))*VLOOKUP($H779,LISTS!$G$2:$H$10,2,FALSE)</f>
        <v>0</v>
      </c>
      <c r="AD779" s="13">
        <f>(IF($K779="No",0,VLOOKUP(AD$3,LISTS!$M$2:$N$21,2,FALSE)*IF(R779="YES",1,0)))*VLOOKUP($H779,LISTS!$G$2:$H$10,2,FALSE)</f>
        <v>0</v>
      </c>
      <c r="AE779" s="13">
        <f>(IF($K779="No",0,VLOOKUP(AE$3,LISTS!$M$2:$N$21,2,FALSE)*IF(S779="YES",1,0)))*VLOOKUP($H779,LISTS!$G$2:$H$10,2,FALSE)</f>
        <v>0</v>
      </c>
      <c r="AF779" s="13">
        <f>(IF($K779="No",0,VLOOKUP(AF$3,LISTS!$M$2:$N$21,2,FALSE)*IF(T779="YES",1,0)))*VLOOKUP($H779,LISTS!$G$2:$H$10,2,FALSE)</f>
        <v>0</v>
      </c>
      <c r="AG779" s="13">
        <f>(IF($K779="No",0,VLOOKUP(AG$3,LISTS!$M$2:$N$21,2,FALSE)*IF(U779="YES",1,0)))*VLOOKUP($H779,LISTS!$G$2:$H$10,2,FALSE)</f>
        <v>0</v>
      </c>
      <c r="AH779" s="13">
        <f>(IF($K779="No",0,VLOOKUP(AH$3,LISTS!$M$2:$N$21,2,FALSE)*IF(V779="YES",1,0)))*VLOOKUP($H779,LISTS!$G$2:$H$10,2,FALSE)</f>
        <v>0</v>
      </c>
      <c r="AI779" s="29">
        <f t="shared" si="140"/>
        <v>0</v>
      </c>
    </row>
    <row r="780" spans="1:35" x14ac:dyDescent="0.25">
      <c r="A780" s="3">
        <f t="shared" si="137"/>
        <v>2023</v>
      </c>
      <c r="B780" s="11">
        <f t="shared" si="138"/>
        <v>27</v>
      </c>
      <c r="C780" s="11" t="str">
        <f>VLOOKUP($B780,'FIXTURES INPUT'!$A$4:$H$41,2,FALSE)</f>
        <v>WK27</v>
      </c>
      <c r="D780" s="13" t="str">
        <f>VLOOKUP($B780,'FIXTURES INPUT'!$A$4:$H$41,3,FALSE)</f>
        <v>Sun</v>
      </c>
      <c r="E780" s="14">
        <f>VLOOKUP($B780,'FIXTURES INPUT'!$A$4:$H$41,4,FALSE)</f>
        <v>45207</v>
      </c>
      <c r="F780" s="4" t="str">
        <f>VLOOKUP($B780,'FIXTURES INPUT'!$A$4:$H$41,6,FALSE)</f>
        <v>TBC</v>
      </c>
      <c r="G780" s="13" t="str">
        <f>VLOOKUP($B780,'FIXTURES INPUT'!$A$4:$H$41,7,FALSE)</f>
        <v xml:space="preserve"> - </v>
      </c>
      <c r="H780" s="13" t="str">
        <f>VLOOKUP($B780,'FIXTURES INPUT'!$A$4:$H$41,8,FALSE)</f>
        <v>Standard</v>
      </c>
      <c r="I780" s="13">
        <f t="shared" si="139"/>
        <v>23</v>
      </c>
      <c r="J780" s="4" t="str">
        <f>VLOOKUP($I780,LISTS!$A$2:$B$39,2,FALSE)</f>
        <v>Additional 5</v>
      </c>
      <c r="K780" s="32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X780" s="13">
        <f>(IF($K780="No",0,VLOOKUP(X$3,LISTS!$M$2:$N$21,2,FALSE)*L780))*VLOOKUP($H780,LISTS!$G$2:$H$10,2,FALSE)</f>
        <v>0</v>
      </c>
      <c r="Y780" s="13">
        <f>(IF($K780="No",0,VLOOKUP(Y$3,LISTS!$M$2:$N$21,2,FALSE)*M780))*VLOOKUP($H780,LISTS!$G$2:$H$10,2,FALSE)</f>
        <v>0</v>
      </c>
      <c r="Z780" s="13">
        <f>(IF($K780="No",0,VLOOKUP(Z$3,LISTS!$M$2:$N$21,2,FALSE)*N780))*VLOOKUP($H780,LISTS!$G$2:$H$10,2,FALSE)</f>
        <v>0</v>
      </c>
      <c r="AA780" s="13">
        <f>(IF($K780="No",0,VLOOKUP(AA$3,LISTS!$M$2:$N$21,2,FALSE)*O780))*VLOOKUP($H780,LISTS!$G$2:$H$10,2,FALSE)</f>
        <v>0</v>
      </c>
      <c r="AB780" s="13">
        <f>(IF($K780="No",0,VLOOKUP(AB$3,LISTS!$M$2:$N$21,2,FALSE)*P780))*VLOOKUP($H780,LISTS!$G$2:$H$10,2,FALSE)</f>
        <v>0</v>
      </c>
      <c r="AC780" s="13">
        <f>(IF($K780="No",0,VLOOKUP(AC$3,LISTS!$M$2:$N$21,2,FALSE)*IF(Q780="YES",1,0)))*VLOOKUP($H780,LISTS!$G$2:$H$10,2,FALSE)</f>
        <v>0</v>
      </c>
      <c r="AD780" s="13">
        <f>(IF($K780="No",0,VLOOKUP(AD$3,LISTS!$M$2:$N$21,2,FALSE)*IF(R780="YES",1,0)))*VLOOKUP($H780,LISTS!$G$2:$H$10,2,FALSE)</f>
        <v>0</v>
      </c>
      <c r="AE780" s="13">
        <f>(IF($K780="No",0,VLOOKUP(AE$3,LISTS!$M$2:$N$21,2,FALSE)*IF(S780="YES",1,0)))*VLOOKUP($H780,LISTS!$G$2:$H$10,2,FALSE)</f>
        <v>0</v>
      </c>
      <c r="AF780" s="13">
        <f>(IF($K780="No",0,VLOOKUP(AF$3,LISTS!$M$2:$N$21,2,FALSE)*IF(T780="YES",1,0)))*VLOOKUP($H780,LISTS!$G$2:$H$10,2,FALSE)</f>
        <v>0</v>
      </c>
      <c r="AG780" s="13">
        <f>(IF($K780="No",0,VLOOKUP(AG$3,LISTS!$M$2:$N$21,2,FALSE)*IF(U780="YES",1,0)))*VLOOKUP($H780,LISTS!$G$2:$H$10,2,FALSE)</f>
        <v>0</v>
      </c>
      <c r="AH780" s="13">
        <f>(IF($K780="No",0,VLOOKUP(AH$3,LISTS!$M$2:$N$21,2,FALSE)*IF(V780="YES",1,0)))*VLOOKUP($H780,LISTS!$G$2:$H$10,2,FALSE)</f>
        <v>0</v>
      </c>
      <c r="AI780" s="29">
        <f t="shared" si="140"/>
        <v>0</v>
      </c>
    </row>
    <row r="781" spans="1:35" x14ac:dyDescent="0.25">
      <c r="A781" s="3">
        <f t="shared" si="137"/>
        <v>2023</v>
      </c>
      <c r="B781" s="11">
        <f t="shared" si="138"/>
        <v>27</v>
      </c>
      <c r="C781" s="11" t="str">
        <f>VLOOKUP($B781,'FIXTURES INPUT'!$A$4:$H$41,2,FALSE)</f>
        <v>WK27</v>
      </c>
      <c r="D781" s="13" t="str">
        <f>VLOOKUP($B781,'FIXTURES INPUT'!$A$4:$H$41,3,FALSE)</f>
        <v>Sun</v>
      </c>
      <c r="E781" s="14">
        <f>VLOOKUP($B781,'FIXTURES INPUT'!$A$4:$H$41,4,FALSE)</f>
        <v>45207</v>
      </c>
      <c r="F781" s="4" t="str">
        <f>VLOOKUP($B781,'FIXTURES INPUT'!$A$4:$H$41,6,FALSE)</f>
        <v>TBC</v>
      </c>
      <c r="G781" s="13" t="str">
        <f>VLOOKUP($B781,'FIXTURES INPUT'!$A$4:$H$41,7,FALSE)</f>
        <v xml:space="preserve"> - </v>
      </c>
      <c r="H781" s="13" t="str">
        <f>VLOOKUP($B781,'FIXTURES INPUT'!$A$4:$H$41,8,FALSE)</f>
        <v>Standard</v>
      </c>
      <c r="I781" s="13">
        <f t="shared" si="139"/>
        <v>24</v>
      </c>
      <c r="J781" s="4" t="str">
        <f>VLOOKUP($I781,LISTS!$A$2:$B$39,2,FALSE)</f>
        <v>Additional 6</v>
      </c>
      <c r="K781" s="32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X781" s="13">
        <f>(IF($K781="No",0,VLOOKUP(X$3,LISTS!$M$2:$N$21,2,FALSE)*L781))*VLOOKUP($H781,LISTS!$G$2:$H$10,2,FALSE)</f>
        <v>0</v>
      </c>
      <c r="Y781" s="13">
        <f>(IF($K781="No",0,VLOOKUP(Y$3,LISTS!$M$2:$N$21,2,FALSE)*M781))*VLOOKUP($H781,LISTS!$G$2:$H$10,2,FALSE)</f>
        <v>0</v>
      </c>
      <c r="Z781" s="13">
        <f>(IF($K781="No",0,VLOOKUP(Z$3,LISTS!$M$2:$N$21,2,FALSE)*N781))*VLOOKUP($H781,LISTS!$G$2:$H$10,2,FALSE)</f>
        <v>0</v>
      </c>
      <c r="AA781" s="13">
        <f>(IF($K781="No",0,VLOOKUP(AA$3,LISTS!$M$2:$N$21,2,FALSE)*O781))*VLOOKUP($H781,LISTS!$G$2:$H$10,2,FALSE)</f>
        <v>0</v>
      </c>
      <c r="AB781" s="13">
        <f>(IF($K781="No",0,VLOOKUP(AB$3,LISTS!$M$2:$N$21,2,FALSE)*P781))*VLOOKUP($H781,LISTS!$G$2:$H$10,2,FALSE)</f>
        <v>0</v>
      </c>
      <c r="AC781" s="13">
        <f>(IF($K781="No",0,VLOOKUP(AC$3,LISTS!$M$2:$N$21,2,FALSE)*IF(Q781="YES",1,0)))*VLOOKUP($H781,LISTS!$G$2:$H$10,2,FALSE)</f>
        <v>0</v>
      </c>
      <c r="AD781" s="13">
        <f>(IF($K781="No",0,VLOOKUP(AD$3,LISTS!$M$2:$N$21,2,FALSE)*IF(R781="YES",1,0)))*VLOOKUP($H781,LISTS!$G$2:$H$10,2,FALSE)</f>
        <v>0</v>
      </c>
      <c r="AE781" s="13">
        <f>(IF($K781="No",0,VLOOKUP(AE$3,LISTS!$M$2:$N$21,2,FALSE)*IF(S781="YES",1,0)))*VLOOKUP($H781,LISTS!$G$2:$H$10,2,FALSE)</f>
        <v>0</v>
      </c>
      <c r="AF781" s="13">
        <f>(IF($K781="No",0,VLOOKUP(AF$3,LISTS!$M$2:$N$21,2,FALSE)*IF(T781="YES",1,0)))*VLOOKUP($H781,LISTS!$G$2:$H$10,2,FALSE)</f>
        <v>0</v>
      </c>
      <c r="AG781" s="13">
        <f>(IF($K781="No",0,VLOOKUP(AG$3,LISTS!$M$2:$N$21,2,FALSE)*IF(U781="YES",1,0)))*VLOOKUP($H781,LISTS!$G$2:$H$10,2,FALSE)</f>
        <v>0</v>
      </c>
      <c r="AH781" s="13">
        <f>(IF($K781="No",0,VLOOKUP(AH$3,LISTS!$M$2:$N$21,2,FALSE)*IF(V781="YES",1,0)))*VLOOKUP($H781,LISTS!$G$2:$H$10,2,FALSE)</f>
        <v>0</v>
      </c>
      <c r="AI781" s="29">
        <f t="shared" si="140"/>
        <v>0</v>
      </c>
    </row>
    <row r="782" spans="1:35" x14ac:dyDescent="0.25">
      <c r="A782" s="3">
        <f t="shared" si="137"/>
        <v>2023</v>
      </c>
      <c r="B782" s="11">
        <f t="shared" si="138"/>
        <v>27</v>
      </c>
      <c r="C782" s="11" t="str">
        <f>VLOOKUP($B782,'FIXTURES INPUT'!$A$4:$H$41,2,FALSE)</f>
        <v>WK27</v>
      </c>
      <c r="D782" s="13" t="str">
        <f>VLOOKUP($B782,'FIXTURES INPUT'!$A$4:$H$41,3,FALSE)</f>
        <v>Sun</v>
      </c>
      <c r="E782" s="14">
        <f>VLOOKUP($B782,'FIXTURES INPUT'!$A$4:$H$41,4,FALSE)</f>
        <v>45207</v>
      </c>
      <c r="F782" s="4" t="str">
        <f>VLOOKUP($B782,'FIXTURES INPUT'!$A$4:$H$41,6,FALSE)</f>
        <v>TBC</v>
      </c>
      <c r="G782" s="13" t="str">
        <f>VLOOKUP($B782,'FIXTURES INPUT'!$A$4:$H$41,7,FALSE)</f>
        <v xml:space="preserve"> - </v>
      </c>
      <c r="H782" s="13" t="str">
        <f>VLOOKUP($B782,'FIXTURES INPUT'!$A$4:$H$41,8,FALSE)</f>
        <v>Standard</v>
      </c>
      <c r="I782" s="13">
        <f t="shared" si="139"/>
        <v>25</v>
      </c>
      <c r="J782" s="4" t="str">
        <f>VLOOKUP($I782,LISTS!$A$2:$B$39,2,FALSE)</f>
        <v>Additional 7</v>
      </c>
      <c r="K782" s="32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X782" s="13">
        <f>(IF($K782="No",0,VLOOKUP(X$3,LISTS!$M$2:$N$21,2,FALSE)*L782))*VLOOKUP($H782,LISTS!$G$2:$H$10,2,FALSE)</f>
        <v>0</v>
      </c>
      <c r="Y782" s="13">
        <f>(IF($K782="No",0,VLOOKUP(Y$3,LISTS!$M$2:$N$21,2,FALSE)*M782))*VLOOKUP($H782,LISTS!$G$2:$H$10,2,FALSE)</f>
        <v>0</v>
      </c>
      <c r="Z782" s="13">
        <f>(IF($K782="No",0,VLOOKUP(Z$3,LISTS!$M$2:$N$21,2,FALSE)*N782))*VLOOKUP($H782,LISTS!$G$2:$H$10,2,FALSE)</f>
        <v>0</v>
      </c>
      <c r="AA782" s="13">
        <f>(IF($K782="No",0,VLOOKUP(AA$3,LISTS!$M$2:$N$21,2,FALSE)*O782))*VLOOKUP($H782,LISTS!$G$2:$H$10,2,FALSE)</f>
        <v>0</v>
      </c>
      <c r="AB782" s="13">
        <f>(IF($K782="No",0,VLOOKUP(AB$3,LISTS!$M$2:$N$21,2,FALSE)*P782))*VLOOKUP($H782,LISTS!$G$2:$H$10,2,FALSE)</f>
        <v>0</v>
      </c>
      <c r="AC782" s="13">
        <f>(IF($K782="No",0,VLOOKUP(AC$3,LISTS!$M$2:$N$21,2,FALSE)*IF(Q782="YES",1,0)))*VLOOKUP($H782,LISTS!$G$2:$H$10,2,FALSE)</f>
        <v>0</v>
      </c>
      <c r="AD782" s="13">
        <f>(IF($K782="No",0,VLOOKUP(AD$3,LISTS!$M$2:$N$21,2,FALSE)*IF(R782="YES",1,0)))*VLOOKUP($H782,LISTS!$G$2:$H$10,2,FALSE)</f>
        <v>0</v>
      </c>
      <c r="AE782" s="13">
        <f>(IF($K782="No",0,VLOOKUP(AE$3,LISTS!$M$2:$N$21,2,FALSE)*IF(S782="YES",1,0)))*VLOOKUP($H782,LISTS!$G$2:$H$10,2,FALSE)</f>
        <v>0</v>
      </c>
      <c r="AF782" s="13">
        <f>(IF($K782="No",0,VLOOKUP(AF$3,LISTS!$M$2:$N$21,2,FALSE)*IF(T782="YES",1,0)))*VLOOKUP($H782,LISTS!$G$2:$H$10,2,FALSE)</f>
        <v>0</v>
      </c>
      <c r="AG782" s="13">
        <f>(IF($K782="No",0,VLOOKUP(AG$3,LISTS!$M$2:$N$21,2,FALSE)*IF(U782="YES",1,0)))*VLOOKUP($H782,LISTS!$G$2:$H$10,2,FALSE)</f>
        <v>0</v>
      </c>
      <c r="AH782" s="13">
        <f>(IF($K782="No",0,VLOOKUP(AH$3,LISTS!$M$2:$N$21,2,FALSE)*IF(V782="YES",1,0)))*VLOOKUP($H782,LISTS!$G$2:$H$10,2,FALSE)</f>
        <v>0</v>
      </c>
      <c r="AI782" s="29">
        <f t="shared" si="140"/>
        <v>0</v>
      </c>
    </row>
    <row r="783" spans="1:35" x14ac:dyDescent="0.25">
      <c r="A783" s="3">
        <f t="shared" si="137"/>
        <v>2023</v>
      </c>
      <c r="B783" s="11">
        <f t="shared" si="138"/>
        <v>27</v>
      </c>
      <c r="C783" s="11" t="str">
        <f>VLOOKUP($B783,'FIXTURES INPUT'!$A$4:$H$41,2,FALSE)</f>
        <v>WK27</v>
      </c>
      <c r="D783" s="13" t="str">
        <f>VLOOKUP($B783,'FIXTURES INPUT'!$A$4:$H$41,3,FALSE)</f>
        <v>Sun</v>
      </c>
      <c r="E783" s="14">
        <f>VLOOKUP($B783,'FIXTURES INPUT'!$A$4:$H$41,4,FALSE)</f>
        <v>45207</v>
      </c>
      <c r="F783" s="4" t="str">
        <f>VLOOKUP($B783,'FIXTURES INPUT'!$A$4:$H$41,6,FALSE)</f>
        <v>TBC</v>
      </c>
      <c r="G783" s="13" t="str">
        <f>VLOOKUP($B783,'FIXTURES INPUT'!$A$4:$H$41,7,FALSE)</f>
        <v xml:space="preserve"> - </v>
      </c>
      <c r="H783" s="13" t="str">
        <f>VLOOKUP($B783,'FIXTURES INPUT'!$A$4:$H$41,8,FALSE)</f>
        <v>Standard</v>
      </c>
      <c r="I783" s="13">
        <f t="shared" si="139"/>
        <v>26</v>
      </c>
      <c r="J783" s="4" t="str">
        <f>VLOOKUP($I783,LISTS!$A$2:$B$39,2,FALSE)</f>
        <v>Additional 8</v>
      </c>
      <c r="K783" s="32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X783" s="13">
        <f>(IF($K783="No",0,VLOOKUP(X$3,LISTS!$M$2:$N$21,2,FALSE)*L783))*VLOOKUP($H783,LISTS!$G$2:$H$10,2,FALSE)</f>
        <v>0</v>
      </c>
      <c r="Y783" s="13">
        <f>(IF($K783="No",0,VLOOKUP(Y$3,LISTS!$M$2:$N$21,2,FALSE)*M783))*VLOOKUP($H783,LISTS!$G$2:$H$10,2,FALSE)</f>
        <v>0</v>
      </c>
      <c r="Z783" s="13">
        <f>(IF($K783="No",0,VLOOKUP(Z$3,LISTS!$M$2:$N$21,2,FALSE)*N783))*VLOOKUP($H783,LISTS!$G$2:$H$10,2,FALSE)</f>
        <v>0</v>
      </c>
      <c r="AA783" s="13">
        <f>(IF($K783="No",0,VLOOKUP(AA$3,LISTS!$M$2:$N$21,2,FALSE)*O783))*VLOOKUP($H783,LISTS!$G$2:$H$10,2,FALSE)</f>
        <v>0</v>
      </c>
      <c r="AB783" s="13">
        <f>(IF($K783="No",0,VLOOKUP(AB$3,LISTS!$M$2:$N$21,2,FALSE)*P783))*VLOOKUP($H783,LISTS!$G$2:$H$10,2,FALSE)</f>
        <v>0</v>
      </c>
      <c r="AC783" s="13">
        <f>(IF($K783="No",0,VLOOKUP(AC$3,LISTS!$M$2:$N$21,2,FALSE)*IF(Q783="YES",1,0)))*VLOOKUP($H783,LISTS!$G$2:$H$10,2,FALSE)</f>
        <v>0</v>
      </c>
      <c r="AD783" s="13">
        <f>(IF($K783="No",0,VLOOKUP(AD$3,LISTS!$M$2:$N$21,2,FALSE)*IF(R783="YES",1,0)))*VLOOKUP($H783,LISTS!$G$2:$H$10,2,FALSE)</f>
        <v>0</v>
      </c>
      <c r="AE783" s="13">
        <f>(IF($K783="No",0,VLOOKUP(AE$3,LISTS!$M$2:$N$21,2,FALSE)*IF(S783="YES",1,0)))*VLOOKUP($H783,LISTS!$G$2:$H$10,2,FALSE)</f>
        <v>0</v>
      </c>
      <c r="AF783" s="13">
        <f>(IF($K783="No",0,VLOOKUP(AF$3,LISTS!$M$2:$N$21,2,FALSE)*IF(T783="YES",1,0)))*VLOOKUP($H783,LISTS!$G$2:$H$10,2,FALSE)</f>
        <v>0</v>
      </c>
      <c r="AG783" s="13">
        <f>(IF($K783="No",0,VLOOKUP(AG$3,LISTS!$M$2:$N$21,2,FALSE)*IF(U783="YES",1,0)))*VLOOKUP($H783,LISTS!$G$2:$H$10,2,FALSE)</f>
        <v>0</v>
      </c>
      <c r="AH783" s="13">
        <f>(IF($K783="No",0,VLOOKUP(AH$3,LISTS!$M$2:$N$21,2,FALSE)*IF(V783="YES",1,0)))*VLOOKUP($H783,LISTS!$G$2:$H$10,2,FALSE)</f>
        <v>0</v>
      </c>
      <c r="AI783" s="29">
        <f t="shared" si="140"/>
        <v>0</v>
      </c>
    </row>
    <row r="784" spans="1:35" x14ac:dyDescent="0.25">
      <c r="A784" s="3">
        <f t="shared" si="137"/>
        <v>2023</v>
      </c>
      <c r="B784" s="11">
        <f t="shared" si="138"/>
        <v>27</v>
      </c>
      <c r="C784" s="11" t="str">
        <f>VLOOKUP($B784,'FIXTURES INPUT'!$A$4:$H$41,2,FALSE)</f>
        <v>WK27</v>
      </c>
      <c r="D784" s="13" t="str">
        <f>VLOOKUP($B784,'FIXTURES INPUT'!$A$4:$H$41,3,FALSE)</f>
        <v>Sun</v>
      </c>
      <c r="E784" s="14">
        <f>VLOOKUP($B784,'FIXTURES INPUT'!$A$4:$H$41,4,FALSE)</f>
        <v>45207</v>
      </c>
      <c r="F784" s="4" t="str">
        <f>VLOOKUP($B784,'FIXTURES INPUT'!$A$4:$H$41,6,FALSE)</f>
        <v>TBC</v>
      </c>
      <c r="G784" s="13" t="str">
        <f>VLOOKUP($B784,'FIXTURES INPUT'!$A$4:$H$41,7,FALSE)</f>
        <v xml:space="preserve"> - </v>
      </c>
      <c r="H784" s="13" t="str">
        <f>VLOOKUP($B784,'FIXTURES INPUT'!$A$4:$H$41,8,FALSE)</f>
        <v>Standard</v>
      </c>
      <c r="I784" s="13">
        <f t="shared" si="139"/>
        <v>27</v>
      </c>
      <c r="J784" s="4" t="str">
        <f>VLOOKUP($I784,LISTS!$A$2:$B$39,2,FALSE)</f>
        <v>Additional 9</v>
      </c>
      <c r="K784" s="32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X784" s="13">
        <f>(IF($K784="No",0,VLOOKUP(X$3,LISTS!$M$2:$N$21,2,FALSE)*L784))*VLOOKUP($H784,LISTS!$G$2:$H$10,2,FALSE)</f>
        <v>0</v>
      </c>
      <c r="Y784" s="13">
        <f>(IF($K784="No",0,VLOOKUP(Y$3,LISTS!$M$2:$N$21,2,FALSE)*M784))*VLOOKUP($H784,LISTS!$G$2:$H$10,2,FALSE)</f>
        <v>0</v>
      </c>
      <c r="Z784" s="13">
        <f>(IF($K784="No",0,VLOOKUP(Z$3,LISTS!$M$2:$N$21,2,FALSE)*N784))*VLOOKUP($H784,LISTS!$G$2:$H$10,2,FALSE)</f>
        <v>0</v>
      </c>
      <c r="AA784" s="13">
        <f>(IF($K784="No",0,VLOOKUP(AA$3,LISTS!$M$2:$N$21,2,FALSE)*O784))*VLOOKUP($H784,LISTS!$G$2:$H$10,2,FALSE)</f>
        <v>0</v>
      </c>
      <c r="AB784" s="13">
        <f>(IF($K784="No",0,VLOOKUP(AB$3,LISTS!$M$2:$N$21,2,FALSE)*P784))*VLOOKUP($H784,LISTS!$G$2:$H$10,2,FALSE)</f>
        <v>0</v>
      </c>
      <c r="AC784" s="13">
        <f>(IF($K784="No",0,VLOOKUP(AC$3,LISTS!$M$2:$N$21,2,FALSE)*IF(Q784="YES",1,0)))*VLOOKUP($H784,LISTS!$G$2:$H$10,2,FALSE)</f>
        <v>0</v>
      </c>
      <c r="AD784" s="13">
        <f>(IF($K784="No",0,VLOOKUP(AD$3,LISTS!$M$2:$N$21,2,FALSE)*IF(R784="YES",1,0)))*VLOOKUP($H784,LISTS!$G$2:$H$10,2,FALSE)</f>
        <v>0</v>
      </c>
      <c r="AE784" s="13">
        <f>(IF($K784="No",0,VLOOKUP(AE$3,LISTS!$M$2:$N$21,2,FALSE)*IF(S784="YES",1,0)))*VLOOKUP($H784,LISTS!$G$2:$H$10,2,FALSE)</f>
        <v>0</v>
      </c>
      <c r="AF784" s="13">
        <f>(IF($K784="No",0,VLOOKUP(AF$3,LISTS!$M$2:$N$21,2,FALSE)*IF(T784="YES",1,0)))*VLOOKUP($H784,LISTS!$G$2:$H$10,2,FALSE)</f>
        <v>0</v>
      </c>
      <c r="AG784" s="13">
        <f>(IF($K784="No",0,VLOOKUP(AG$3,LISTS!$M$2:$N$21,2,FALSE)*IF(U784="YES",1,0)))*VLOOKUP($H784,LISTS!$G$2:$H$10,2,FALSE)</f>
        <v>0</v>
      </c>
      <c r="AH784" s="13">
        <f>(IF($K784="No",0,VLOOKUP(AH$3,LISTS!$M$2:$N$21,2,FALSE)*IF(V784="YES",1,0)))*VLOOKUP($H784,LISTS!$G$2:$H$10,2,FALSE)</f>
        <v>0</v>
      </c>
      <c r="AI784" s="29">
        <f t="shared" si="140"/>
        <v>0</v>
      </c>
    </row>
    <row r="785" spans="1:35" x14ac:dyDescent="0.25">
      <c r="A785" s="3">
        <f t="shared" si="137"/>
        <v>2023</v>
      </c>
      <c r="B785" s="11">
        <f t="shared" si="138"/>
        <v>27</v>
      </c>
      <c r="C785" s="11" t="str">
        <f>VLOOKUP($B785,'FIXTURES INPUT'!$A$4:$H$41,2,FALSE)</f>
        <v>WK27</v>
      </c>
      <c r="D785" s="13" t="str">
        <f>VLOOKUP($B785,'FIXTURES INPUT'!$A$4:$H$41,3,FALSE)</f>
        <v>Sun</v>
      </c>
      <c r="E785" s="14">
        <f>VLOOKUP($B785,'FIXTURES INPUT'!$A$4:$H$41,4,FALSE)</f>
        <v>45207</v>
      </c>
      <c r="F785" s="4" t="str">
        <f>VLOOKUP($B785,'FIXTURES INPUT'!$A$4:$H$41,6,FALSE)</f>
        <v>TBC</v>
      </c>
      <c r="G785" s="13" t="str">
        <f>VLOOKUP($B785,'FIXTURES INPUT'!$A$4:$H$41,7,FALSE)</f>
        <v xml:space="preserve"> - </v>
      </c>
      <c r="H785" s="13" t="str">
        <f>VLOOKUP($B785,'FIXTURES INPUT'!$A$4:$H$41,8,FALSE)</f>
        <v>Standard</v>
      </c>
      <c r="I785" s="13">
        <f t="shared" si="139"/>
        <v>28</v>
      </c>
      <c r="J785" s="4" t="str">
        <f>VLOOKUP($I785,LISTS!$A$2:$B$39,2,FALSE)</f>
        <v>Additional 10</v>
      </c>
      <c r="K785" s="32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X785" s="13">
        <f>(IF($K785="No",0,VLOOKUP(X$3,LISTS!$M$2:$N$21,2,FALSE)*L785))*VLOOKUP($H785,LISTS!$G$2:$H$10,2,FALSE)</f>
        <v>0</v>
      </c>
      <c r="Y785" s="13">
        <f>(IF($K785="No",0,VLOOKUP(Y$3,LISTS!$M$2:$N$21,2,FALSE)*M785))*VLOOKUP($H785,LISTS!$G$2:$H$10,2,FALSE)</f>
        <v>0</v>
      </c>
      <c r="Z785" s="13">
        <f>(IF($K785="No",0,VLOOKUP(Z$3,LISTS!$M$2:$N$21,2,FALSE)*N785))*VLOOKUP($H785,LISTS!$G$2:$H$10,2,FALSE)</f>
        <v>0</v>
      </c>
      <c r="AA785" s="13">
        <f>(IF($K785="No",0,VLOOKUP(AA$3,LISTS!$M$2:$N$21,2,FALSE)*O785))*VLOOKUP($H785,LISTS!$G$2:$H$10,2,FALSE)</f>
        <v>0</v>
      </c>
      <c r="AB785" s="13">
        <f>(IF($K785="No",0,VLOOKUP(AB$3,LISTS!$M$2:$N$21,2,FALSE)*P785))*VLOOKUP($H785,LISTS!$G$2:$H$10,2,FALSE)</f>
        <v>0</v>
      </c>
      <c r="AC785" s="13">
        <f>(IF($K785="No",0,VLOOKUP(AC$3,LISTS!$M$2:$N$21,2,FALSE)*IF(Q785="YES",1,0)))*VLOOKUP($H785,LISTS!$G$2:$H$10,2,FALSE)</f>
        <v>0</v>
      </c>
      <c r="AD785" s="13">
        <f>(IF($K785="No",0,VLOOKUP(AD$3,LISTS!$M$2:$N$21,2,FALSE)*IF(R785="YES",1,0)))*VLOOKUP($H785,LISTS!$G$2:$H$10,2,FALSE)</f>
        <v>0</v>
      </c>
      <c r="AE785" s="13">
        <f>(IF($K785="No",0,VLOOKUP(AE$3,LISTS!$M$2:$N$21,2,FALSE)*IF(S785="YES",1,0)))*VLOOKUP($H785,LISTS!$G$2:$H$10,2,FALSE)</f>
        <v>0</v>
      </c>
      <c r="AF785" s="13">
        <f>(IF($K785="No",0,VLOOKUP(AF$3,LISTS!$M$2:$N$21,2,FALSE)*IF(T785="YES",1,0)))*VLOOKUP($H785,LISTS!$G$2:$H$10,2,FALSE)</f>
        <v>0</v>
      </c>
      <c r="AG785" s="13">
        <f>(IF($K785="No",0,VLOOKUP(AG$3,LISTS!$M$2:$N$21,2,FALSE)*IF(U785="YES",1,0)))*VLOOKUP($H785,LISTS!$G$2:$H$10,2,FALSE)</f>
        <v>0</v>
      </c>
      <c r="AH785" s="13">
        <f>(IF($K785="No",0,VLOOKUP(AH$3,LISTS!$M$2:$N$21,2,FALSE)*IF(V785="YES",1,0)))*VLOOKUP($H785,LISTS!$G$2:$H$10,2,FALSE)</f>
        <v>0</v>
      </c>
      <c r="AI785" s="29">
        <f t="shared" si="140"/>
        <v>0</v>
      </c>
    </row>
    <row r="786" spans="1:35" ht="15.75" thickBot="1" x14ac:dyDescent="0.3">
      <c r="A786" s="6">
        <f t="shared" si="137"/>
        <v>2023</v>
      </c>
      <c r="B786" s="15">
        <f t="shared" si="138"/>
        <v>27</v>
      </c>
      <c r="C786" s="15" t="str">
        <f>VLOOKUP($B786,'FIXTURES INPUT'!$A$4:$H$41,2,FALSE)</f>
        <v>WK27</v>
      </c>
      <c r="D786" s="15" t="str">
        <f>VLOOKUP($B786,'FIXTURES INPUT'!$A$4:$H$41,3,FALSE)</f>
        <v>Sun</v>
      </c>
      <c r="E786" s="16">
        <f>VLOOKUP($B786,'FIXTURES INPUT'!$A$4:$H$41,4,FALSE)</f>
        <v>45207</v>
      </c>
      <c r="F786" s="6" t="str">
        <f>VLOOKUP($B786,'FIXTURES INPUT'!$A$4:$H$41,6,FALSE)</f>
        <v>TBC</v>
      </c>
      <c r="G786" s="15" t="str">
        <f>VLOOKUP($B786,'FIXTURES INPUT'!$A$4:$H$41,7,FALSE)</f>
        <v xml:space="preserve"> - </v>
      </c>
      <c r="H786" s="15" t="str">
        <f>VLOOKUP($B786,'FIXTURES INPUT'!$A$4:$H$41,8,FALSE)</f>
        <v>Standard</v>
      </c>
      <c r="I786" s="15">
        <f t="shared" si="139"/>
        <v>29</v>
      </c>
      <c r="J786" s="6" t="str">
        <f>VLOOKUP($I786,LISTS!$A$2:$B$39,2,FALSE)</f>
        <v>Additional 11</v>
      </c>
      <c r="K786" s="33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X786" s="15">
        <f>(IF($K786="No",0,VLOOKUP(X$3,LISTS!$M$2:$N$21,2,FALSE)*L786))*VLOOKUP($H786,LISTS!$G$2:$H$10,2,FALSE)</f>
        <v>0</v>
      </c>
      <c r="Y786" s="15">
        <f>(IF($K786="No",0,VLOOKUP(Y$3,LISTS!$M$2:$N$21,2,FALSE)*M786))*VLOOKUP($H786,LISTS!$G$2:$H$10,2,FALSE)</f>
        <v>0</v>
      </c>
      <c r="Z786" s="15">
        <f>(IF($K786="No",0,VLOOKUP(Z$3,LISTS!$M$2:$N$21,2,FALSE)*N786))*VLOOKUP($H786,LISTS!$G$2:$H$10,2,FALSE)</f>
        <v>0</v>
      </c>
      <c r="AA786" s="15">
        <f>(IF($K786="No",0,VLOOKUP(AA$3,LISTS!$M$2:$N$21,2,FALSE)*O786))*VLOOKUP($H786,LISTS!$G$2:$H$10,2,FALSE)</f>
        <v>0</v>
      </c>
      <c r="AB786" s="15">
        <f>(IF($K786="No",0,VLOOKUP(AB$3,LISTS!$M$2:$N$21,2,FALSE)*P786))*VLOOKUP($H786,LISTS!$G$2:$H$10,2,FALSE)</f>
        <v>0</v>
      </c>
      <c r="AC786" s="15">
        <f>(IF($K786="No",0,VLOOKUP(AC$3,LISTS!$M$2:$N$21,2,FALSE)*IF(Q786="YES",1,0)))*VLOOKUP($H786,LISTS!$G$2:$H$10,2,FALSE)</f>
        <v>0</v>
      </c>
      <c r="AD786" s="15">
        <f>(IF($K786="No",0,VLOOKUP(AD$3,LISTS!$M$2:$N$21,2,FALSE)*IF(R786="YES",1,0)))*VLOOKUP($H786,LISTS!$G$2:$H$10,2,FALSE)</f>
        <v>0</v>
      </c>
      <c r="AE786" s="15">
        <f>(IF($K786="No",0,VLOOKUP(AE$3,LISTS!$M$2:$N$21,2,FALSE)*IF(S786="YES",1,0)))*VLOOKUP($H786,LISTS!$G$2:$H$10,2,FALSE)</f>
        <v>0</v>
      </c>
      <c r="AF786" s="15">
        <f>(IF($K786="No",0,VLOOKUP(AF$3,LISTS!$M$2:$N$21,2,FALSE)*IF(T786="YES",1,0)))*VLOOKUP($H786,LISTS!$G$2:$H$10,2,FALSE)</f>
        <v>0</v>
      </c>
      <c r="AG786" s="15">
        <f>(IF($K786="No",0,VLOOKUP(AG$3,LISTS!$M$2:$N$21,2,FALSE)*IF(U786="YES",1,0)))*VLOOKUP($H786,LISTS!$G$2:$H$10,2,FALSE)</f>
        <v>0</v>
      </c>
      <c r="AH786" s="15">
        <f>(IF($K786="No",0,VLOOKUP(AH$3,LISTS!$M$2:$N$21,2,FALSE)*IF(V786="YES",1,0)))*VLOOKUP($H786,LISTS!$G$2:$H$10,2,FALSE)</f>
        <v>0</v>
      </c>
      <c r="AI786" s="30">
        <f t="shared" si="140"/>
        <v>0</v>
      </c>
    </row>
    <row r="787" spans="1:35" ht="15.75" thickTop="1" x14ac:dyDescent="0.25"/>
  </sheetData>
  <autoFilter ref="A3:J786" xr:uid="{DD6AFA6D-BD18-4C6B-A694-8204050B19AE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5E79AE2-2C65-4058-B3B1-A616712C0730}">
          <x14:formula1>
            <xm:f>LISTS!$E$1:$E$5</xm:f>
          </x14:formula1>
          <xm:sqref>K4:K786</xm:sqref>
        </x14:dataValidation>
        <x14:dataValidation type="list" allowBlank="1" showInputMessage="1" showErrorMessage="1" xr:uid="{B760A16F-FAC5-430D-BC35-B5DA5D2162FB}">
          <x14:formula1>
            <xm:f>LISTS!$E$2:$E$3</xm:f>
          </x14:formula1>
          <xm:sqref>Q4:V786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323-84CC-40AE-A7CC-70EC8C7857B3}">
  <dimension ref="A1:N39"/>
  <sheetViews>
    <sheetView workbookViewId="0">
      <selection activeCell="C22" sqref="C22"/>
    </sheetView>
  </sheetViews>
  <sheetFormatPr defaultRowHeight="15" x14ac:dyDescent="0.25"/>
  <cols>
    <col min="1" max="1" width="4.42578125" customWidth="1"/>
    <col min="2" max="2" width="19.7109375" customWidth="1"/>
    <col min="3" max="3" width="8.85546875" customWidth="1"/>
    <col min="4" max="4" width="2.28515625" customWidth="1"/>
    <col min="6" max="6" width="2.28515625" customWidth="1"/>
    <col min="7" max="7" width="12.28515625" bestFit="1" customWidth="1"/>
    <col min="8" max="8" width="12.28515625" customWidth="1"/>
    <col min="9" max="9" width="2.28515625" customWidth="1"/>
    <col min="12" max="12" width="2.28515625" customWidth="1"/>
    <col min="13" max="13" width="12.140625" bestFit="1" customWidth="1"/>
  </cols>
  <sheetData>
    <row r="1" spans="1:14" x14ac:dyDescent="0.25">
      <c r="A1" s="53" t="s">
        <v>33</v>
      </c>
      <c r="B1" s="53"/>
      <c r="C1" s="53"/>
      <c r="E1" s="53" t="s">
        <v>34</v>
      </c>
      <c r="G1" s="53" t="s">
        <v>35</v>
      </c>
      <c r="H1" s="53"/>
      <c r="J1" s="52" t="s">
        <v>60</v>
      </c>
      <c r="K1" s="52"/>
      <c r="M1" s="52" t="s">
        <v>75</v>
      </c>
      <c r="N1" s="52"/>
    </row>
    <row r="2" spans="1:14" x14ac:dyDescent="0.25">
      <c r="A2" t="s">
        <v>68</v>
      </c>
      <c r="B2" t="s">
        <v>68</v>
      </c>
      <c r="C2" t="s">
        <v>68</v>
      </c>
      <c r="E2" t="s">
        <v>29</v>
      </c>
      <c r="G2" t="s">
        <v>45</v>
      </c>
      <c r="H2">
        <v>1</v>
      </c>
      <c r="J2">
        <v>1</v>
      </c>
      <c r="K2" t="s">
        <v>67</v>
      </c>
      <c r="M2" t="s">
        <v>39</v>
      </c>
      <c r="N2">
        <v>2</v>
      </c>
    </row>
    <row r="3" spans="1:14" x14ac:dyDescent="0.25">
      <c r="A3">
        <v>1</v>
      </c>
      <c r="B3" t="s">
        <v>0</v>
      </c>
      <c r="C3" t="s">
        <v>95</v>
      </c>
      <c r="E3" t="s">
        <v>30</v>
      </c>
      <c r="G3" t="s">
        <v>46</v>
      </c>
      <c r="H3">
        <v>2</v>
      </c>
      <c r="J3">
        <v>2</v>
      </c>
      <c r="K3" t="s">
        <v>61</v>
      </c>
      <c r="M3" t="s">
        <v>40</v>
      </c>
      <c r="N3">
        <v>30</v>
      </c>
    </row>
    <row r="4" spans="1:14" x14ac:dyDescent="0.25">
      <c r="A4">
        <f t="shared" ref="A4:A39" si="0">A3+1</f>
        <v>2</v>
      </c>
      <c r="B4" t="s">
        <v>1</v>
      </c>
      <c r="C4" t="s">
        <v>95</v>
      </c>
      <c r="G4" t="s">
        <v>32</v>
      </c>
      <c r="H4">
        <v>0</v>
      </c>
      <c r="J4">
        <v>3</v>
      </c>
      <c r="K4" t="s">
        <v>62</v>
      </c>
      <c r="M4" t="s">
        <v>41</v>
      </c>
      <c r="N4">
        <v>15</v>
      </c>
    </row>
    <row r="5" spans="1:14" x14ac:dyDescent="0.25">
      <c r="A5">
        <f t="shared" si="0"/>
        <v>3</v>
      </c>
      <c r="B5" t="s">
        <v>3</v>
      </c>
      <c r="C5" t="s">
        <v>95</v>
      </c>
      <c r="G5" t="s">
        <v>31</v>
      </c>
      <c r="H5">
        <v>0</v>
      </c>
      <c r="J5">
        <v>4</v>
      </c>
      <c r="K5" t="s">
        <v>63</v>
      </c>
      <c r="M5" t="s">
        <v>43</v>
      </c>
      <c r="N5">
        <v>20</v>
      </c>
    </row>
    <row r="6" spans="1:14" x14ac:dyDescent="0.25">
      <c r="A6">
        <f t="shared" si="0"/>
        <v>4</v>
      </c>
      <c r="B6" t="s">
        <v>2</v>
      </c>
      <c r="C6" t="s">
        <v>96</v>
      </c>
      <c r="G6" t="s">
        <v>68</v>
      </c>
      <c r="J6">
        <v>5</v>
      </c>
      <c r="K6" t="s">
        <v>64</v>
      </c>
      <c r="M6" t="s">
        <v>44</v>
      </c>
      <c r="N6">
        <v>20</v>
      </c>
    </row>
    <row r="7" spans="1:14" x14ac:dyDescent="0.25">
      <c r="A7">
        <f t="shared" si="0"/>
        <v>5</v>
      </c>
      <c r="B7" t="s">
        <v>5</v>
      </c>
      <c r="C7" t="s">
        <v>96</v>
      </c>
      <c r="J7">
        <v>6</v>
      </c>
      <c r="K7" t="s">
        <v>65</v>
      </c>
      <c r="M7" t="s">
        <v>38</v>
      </c>
      <c r="N7">
        <v>100</v>
      </c>
    </row>
    <row r="8" spans="1:14" x14ac:dyDescent="0.25">
      <c r="A8">
        <f t="shared" si="0"/>
        <v>6</v>
      </c>
      <c r="B8" t="s">
        <v>6</v>
      </c>
      <c r="C8" t="s">
        <v>96</v>
      </c>
      <c r="J8">
        <v>7</v>
      </c>
      <c r="K8" t="s">
        <v>66</v>
      </c>
      <c r="M8" t="s">
        <v>142</v>
      </c>
      <c r="N8">
        <v>50</v>
      </c>
    </row>
    <row r="9" spans="1:14" x14ac:dyDescent="0.25">
      <c r="A9">
        <f t="shared" si="0"/>
        <v>7</v>
      </c>
      <c r="B9" t="s">
        <v>4</v>
      </c>
      <c r="C9" t="s">
        <v>96</v>
      </c>
      <c r="M9" t="s">
        <v>42</v>
      </c>
      <c r="N9">
        <v>100</v>
      </c>
    </row>
    <row r="10" spans="1:14" x14ac:dyDescent="0.25">
      <c r="A10">
        <f t="shared" si="0"/>
        <v>8</v>
      </c>
      <c r="B10" t="s">
        <v>7</v>
      </c>
      <c r="C10" t="s">
        <v>97</v>
      </c>
      <c r="M10" t="s">
        <v>71</v>
      </c>
      <c r="N10">
        <v>45</v>
      </c>
    </row>
    <row r="11" spans="1:14" x14ac:dyDescent="0.25">
      <c r="A11">
        <f t="shared" si="0"/>
        <v>9</v>
      </c>
      <c r="B11" t="s">
        <v>10</v>
      </c>
      <c r="C11" t="s">
        <v>97</v>
      </c>
      <c r="M11" t="s">
        <v>69</v>
      </c>
      <c r="N11">
        <v>-50</v>
      </c>
    </row>
    <row r="12" spans="1:14" x14ac:dyDescent="0.25">
      <c r="A12">
        <f t="shared" si="0"/>
        <v>10</v>
      </c>
      <c r="B12" t="s">
        <v>8</v>
      </c>
      <c r="C12" t="s">
        <v>97</v>
      </c>
      <c r="M12" t="s">
        <v>70</v>
      </c>
      <c r="N12">
        <v>-100</v>
      </c>
    </row>
    <row r="13" spans="1:14" x14ac:dyDescent="0.25">
      <c r="A13">
        <f t="shared" si="0"/>
        <v>11</v>
      </c>
      <c r="B13" t="s">
        <v>11</v>
      </c>
      <c r="C13" t="s">
        <v>97</v>
      </c>
    </row>
    <row r="14" spans="1:14" x14ac:dyDescent="0.25">
      <c r="A14">
        <f t="shared" si="0"/>
        <v>12</v>
      </c>
      <c r="B14" t="s">
        <v>9</v>
      </c>
      <c r="C14" t="s">
        <v>97</v>
      </c>
    </row>
    <row r="15" spans="1:14" x14ac:dyDescent="0.25">
      <c r="A15">
        <f t="shared" si="0"/>
        <v>13</v>
      </c>
      <c r="B15" t="s">
        <v>14</v>
      </c>
      <c r="C15" t="s">
        <v>97</v>
      </c>
    </row>
    <row r="16" spans="1:14" x14ac:dyDescent="0.25">
      <c r="A16">
        <f t="shared" si="0"/>
        <v>14</v>
      </c>
      <c r="B16" t="s">
        <v>12</v>
      </c>
      <c r="C16" t="s">
        <v>97</v>
      </c>
    </row>
    <row r="17" spans="1:3" x14ac:dyDescent="0.25">
      <c r="A17">
        <f t="shared" si="0"/>
        <v>15</v>
      </c>
      <c r="B17" t="s">
        <v>139</v>
      </c>
      <c r="C17" t="s">
        <v>97</v>
      </c>
    </row>
    <row r="18" spans="1:3" x14ac:dyDescent="0.25">
      <c r="A18">
        <f t="shared" si="0"/>
        <v>16</v>
      </c>
      <c r="B18" t="s">
        <v>13</v>
      </c>
      <c r="C18" t="s">
        <v>97</v>
      </c>
    </row>
    <row r="19" spans="1:3" x14ac:dyDescent="0.25">
      <c r="A19">
        <f t="shared" si="0"/>
        <v>17</v>
      </c>
      <c r="B19" t="s">
        <v>16</v>
      </c>
      <c r="C19" t="s">
        <v>97</v>
      </c>
    </row>
    <row r="20" spans="1:3" x14ac:dyDescent="0.25">
      <c r="A20">
        <f t="shared" si="0"/>
        <v>18</v>
      </c>
      <c r="B20" t="s">
        <v>15</v>
      </c>
      <c r="C20" t="s">
        <v>97</v>
      </c>
    </row>
    <row r="21" spans="1:3" x14ac:dyDescent="0.25">
      <c r="A21" s="18">
        <f t="shared" si="0"/>
        <v>19</v>
      </c>
      <c r="B21" s="1" t="s">
        <v>155</v>
      </c>
      <c r="C21" t="s">
        <v>97</v>
      </c>
    </row>
    <row r="22" spans="1:3" x14ac:dyDescent="0.25">
      <c r="A22">
        <f t="shared" si="0"/>
        <v>20</v>
      </c>
      <c r="B22" t="s">
        <v>156</v>
      </c>
      <c r="C22" t="s">
        <v>97</v>
      </c>
    </row>
    <row r="23" spans="1:3" x14ac:dyDescent="0.25">
      <c r="A23">
        <f t="shared" si="0"/>
        <v>21</v>
      </c>
      <c r="B23" t="s">
        <v>21</v>
      </c>
      <c r="C23" t="s">
        <v>97</v>
      </c>
    </row>
    <row r="24" spans="1:3" x14ac:dyDescent="0.25">
      <c r="A24">
        <f t="shared" si="0"/>
        <v>22</v>
      </c>
      <c r="B24" t="s">
        <v>22</v>
      </c>
      <c r="C24" t="s">
        <v>97</v>
      </c>
    </row>
    <row r="25" spans="1:3" x14ac:dyDescent="0.25">
      <c r="A25">
        <f t="shared" si="0"/>
        <v>23</v>
      </c>
      <c r="B25" t="s">
        <v>23</v>
      </c>
      <c r="C25" t="s">
        <v>97</v>
      </c>
    </row>
    <row r="26" spans="1:3" x14ac:dyDescent="0.25">
      <c r="A26">
        <f t="shared" si="0"/>
        <v>24</v>
      </c>
      <c r="B26" t="s">
        <v>24</v>
      </c>
      <c r="C26" t="s">
        <v>97</v>
      </c>
    </row>
    <row r="27" spans="1:3" x14ac:dyDescent="0.25">
      <c r="A27">
        <f t="shared" si="0"/>
        <v>25</v>
      </c>
      <c r="B27" t="s">
        <v>25</v>
      </c>
      <c r="C27" t="s">
        <v>97</v>
      </c>
    </row>
    <row r="28" spans="1:3" x14ac:dyDescent="0.25">
      <c r="A28">
        <f t="shared" si="0"/>
        <v>26</v>
      </c>
      <c r="B28" t="s">
        <v>26</v>
      </c>
      <c r="C28" t="s">
        <v>97</v>
      </c>
    </row>
    <row r="29" spans="1:3" x14ac:dyDescent="0.25">
      <c r="A29">
        <f t="shared" si="0"/>
        <v>27</v>
      </c>
      <c r="B29" t="s">
        <v>27</v>
      </c>
      <c r="C29" t="s">
        <v>97</v>
      </c>
    </row>
    <row r="30" spans="1:3" x14ac:dyDescent="0.25">
      <c r="A30">
        <f t="shared" si="0"/>
        <v>28</v>
      </c>
      <c r="B30" t="s">
        <v>28</v>
      </c>
      <c r="C30" t="s">
        <v>97</v>
      </c>
    </row>
    <row r="31" spans="1:3" x14ac:dyDescent="0.25">
      <c r="A31">
        <f t="shared" si="0"/>
        <v>29</v>
      </c>
      <c r="B31" s="1" t="s">
        <v>140</v>
      </c>
      <c r="C31" t="s">
        <v>97</v>
      </c>
    </row>
    <row r="32" spans="1:3" x14ac:dyDescent="0.25">
      <c r="A32">
        <f t="shared" si="0"/>
        <v>30</v>
      </c>
      <c r="B32" s="1" t="s">
        <v>141</v>
      </c>
      <c r="C32" t="s">
        <v>97</v>
      </c>
    </row>
    <row r="33" spans="1:1" x14ac:dyDescent="0.25">
      <c r="A33">
        <f t="shared" si="0"/>
        <v>31</v>
      </c>
    </row>
    <row r="34" spans="1:1" x14ac:dyDescent="0.25">
      <c r="A34">
        <f t="shared" si="0"/>
        <v>32</v>
      </c>
    </row>
    <row r="35" spans="1:1" x14ac:dyDescent="0.25">
      <c r="A35">
        <f t="shared" si="0"/>
        <v>33</v>
      </c>
    </row>
    <row r="36" spans="1:1" x14ac:dyDescent="0.25">
      <c r="A36">
        <f t="shared" si="0"/>
        <v>34</v>
      </c>
    </row>
    <row r="37" spans="1:1" x14ac:dyDescent="0.25">
      <c r="A37">
        <f t="shared" si="0"/>
        <v>35</v>
      </c>
    </row>
    <row r="38" spans="1:1" x14ac:dyDescent="0.25">
      <c r="A38">
        <f t="shared" si="0"/>
        <v>36</v>
      </c>
    </row>
    <row r="39" spans="1:1" x14ac:dyDescent="0.25">
      <c r="A39">
        <f t="shared" si="0"/>
        <v>37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FFC03-9C2B-452A-A120-F5FD59248212}">
  <dimension ref="A1:U36"/>
  <sheetViews>
    <sheetView showGridLines="0" zoomScale="85" zoomScaleNormal="85" workbookViewId="0">
      <selection activeCell="C22" sqref="C22"/>
    </sheetView>
  </sheetViews>
  <sheetFormatPr defaultRowHeight="15" x14ac:dyDescent="0.25"/>
  <cols>
    <col min="1" max="1" width="6.5703125" customWidth="1"/>
    <col min="2" max="2" width="23.5703125" customWidth="1"/>
    <col min="3" max="3" width="16.140625" customWidth="1"/>
    <col min="4" max="4" width="10.7109375" customWidth="1"/>
    <col min="5" max="5" width="10" customWidth="1"/>
    <col min="6" max="6" width="3.140625" customWidth="1"/>
    <col min="7" max="12" width="9.5703125" style="78" customWidth="1"/>
    <col min="13" max="20" width="9.140625" style="78"/>
    <col min="21" max="21" width="8.28515625" style="47" customWidth="1"/>
  </cols>
  <sheetData>
    <row r="1" spans="1:21" s="37" customFormat="1" ht="18.75" x14ac:dyDescent="0.3">
      <c r="A1" s="34" t="s">
        <v>124</v>
      </c>
      <c r="B1" s="35"/>
      <c r="C1" s="35"/>
      <c r="D1" s="35"/>
      <c r="E1" s="35"/>
      <c r="F1" s="35"/>
      <c r="G1" s="75"/>
      <c r="H1" s="76"/>
      <c r="I1" s="75"/>
      <c r="J1" s="75"/>
      <c r="K1" s="75"/>
      <c r="L1" s="76"/>
      <c r="M1" s="76"/>
      <c r="N1" s="76"/>
      <c r="O1" s="76"/>
      <c r="P1" s="76"/>
      <c r="Q1" s="76"/>
      <c r="R1" s="76"/>
      <c r="S1" s="76"/>
      <c r="T1" s="76"/>
      <c r="U1" s="47"/>
    </row>
    <row r="2" spans="1:21" x14ac:dyDescent="0.25">
      <c r="B2" s="17"/>
      <c r="C2" s="17"/>
      <c r="D2" s="17"/>
      <c r="E2" s="17"/>
      <c r="F2" s="17"/>
      <c r="G2" s="77"/>
      <c r="I2" s="77"/>
      <c r="J2" s="77"/>
      <c r="K2" s="77"/>
    </row>
    <row r="3" spans="1:21" ht="15.75" thickBot="1" x14ac:dyDescent="0.3">
      <c r="A3" s="69" t="s">
        <v>122</v>
      </c>
      <c r="B3" s="41"/>
      <c r="C3" s="41"/>
      <c r="D3" s="41"/>
      <c r="E3" s="41"/>
      <c r="F3" s="41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47">
        <v>1</v>
      </c>
    </row>
    <row r="4" spans="1:21" ht="33.75" customHeight="1" x14ac:dyDescent="0.25">
      <c r="A4" s="42" t="s">
        <v>119</v>
      </c>
      <c r="B4" s="43" t="s">
        <v>129</v>
      </c>
      <c r="C4" s="43" t="s">
        <v>102</v>
      </c>
      <c r="D4" s="45" t="s">
        <v>100</v>
      </c>
      <c r="E4" s="44" t="s">
        <v>120</v>
      </c>
      <c r="G4" s="80" t="s">
        <v>78</v>
      </c>
      <c r="H4" s="80" t="s">
        <v>79</v>
      </c>
      <c r="I4" s="80" t="s">
        <v>80</v>
      </c>
      <c r="J4" s="80" t="s">
        <v>81</v>
      </c>
      <c r="K4" s="80" t="s">
        <v>82</v>
      </c>
      <c r="L4" s="80" t="s">
        <v>83</v>
      </c>
      <c r="M4" s="80" t="s">
        <v>84</v>
      </c>
      <c r="N4" s="80" t="s">
        <v>85</v>
      </c>
      <c r="O4" s="80" t="s">
        <v>86</v>
      </c>
      <c r="P4" s="80" t="s">
        <v>87</v>
      </c>
      <c r="Q4" s="80" t="s">
        <v>88</v>
      </c>
      <c r="R4" s="80" t="s">
        <v>89</v>
      </c>
      <c r="S4" s="80" t="s">
        <v>90</v>
      </c>
      <c r="T4" s="81" t="s">
        <v>98</v>
      </c>
      <c r="U4" s="68" t="s">
        <v>121</v>
      </c>
    </row>
    <row r="5" spans="1:21" x14ac:dyDescent="0.25">
      <c r="A5" s="11">
        <v>1</v>
      </c>
      <c r="B5" s="67" t="str">
        <f>VLOOKUP($A5,'TEAM INPUT'!$A$5:$AM$39,2,FALSE)</f>
        <v>Septuagenarians CC</v>
      </c>
      <c r="C5" s="67" t="str">
        <f>VLOOKUP($A5,'TEAM INPUT'!$A$5:$AM$39,3,FALSE)</f>
        <v>Rob Sherriff</v>
      </c>
      <c r="D5" s="11" t="str">
        <f>VLOOKUP($A5,'TEAM INPUT'!$A$5:$AM$39,5,FALSE)</f>
        <v>Logan</v>
      </c>
      <c r="E5" s="11" t="str">
        <f>VLOOKUP($A5,'TEAM INPUT'!$A$5:$AM$39,9,FALSE)</f>
        <v>Wk09</v>
      </c>
      <c r="G5" s="82">
        <f>SUMIFS('TEAMS H1'!G:G,'TEAMS H1'!$A:$A,$B5&amp;" - TOTAL SCORE")</f>
        <v>0</v>
      </c>
      <c r="H5" s="82">
        <f>SUMIFS('TEAMS H1'!H:H,'TEAMS H1'!$A:$A,$B5&amp;" - TOTAL SCORE")</f>
        <v>0</v>
      </c>
      <c r="I5" s="82">
        <f>SUMIFS('TEAMS H1'!I:I,'TEAMS H1'!$A:$A,$B5&amp;" - TOTAL SCORE")</f>
        <v>0</v>
      </c>
      <c r="J5" s="82">
        <f>SUMIFS('TEAMS H1'!J:J,'TEAMS H1'!$A:$A,$B5&amp;" - TOTAL SCORE")</f>
        <v>0</v>
      </c>
      <c r="K5" s="82">
        <f>SUMIFS('TEAMS H1'!K:K,'TEAMS H1'!$A:$A,$B5&amp;" - TOTAL SCORE")</f>
        <v>0</v>
      </c>
      <c r="L5" s="82">
        <f>SUMIFS('TEAMS H1'!L:L,'TEAMS H1'!$A:$A,$B5&amp;" - TOTAL SCORE")</f>
        <v>24</v>
      </c>
      <c r="M5" s="82">
        <f>SUMIFS('TEAMS H1'!M:M,'TEAMS H1'!$A:$A,$B5&amp;" - TOTAL SCORE")</f>
        <v>0</v>
      </c>
      <c r="N5" s="82">
        <f>SUMIFS('TEAMS H1'!N:N,'TEAMS H1'!$A:$A,$B5&amp;" - TOTAL SCORE")</f>
        <v>0</v>
      </c>
      <c r="O5" s="82">
        <f>SUMIFS('TEAMS H1'!O:O,'TEAMS H1'!$A:$A,$B5&amp;" - TOTAL SCORE")</f>
        <v>0</v>
      </c>
      <c r="P5" s="82">
        <f>SUMIFS('TEAMS H1'!P:P,'TEAMS H1'!$A:$A,$B5&amp;" - TOTAL SCORE")</f>
        <v>0</v>
      </c>
      <c r="Q5" s="82">
        <f>SUMIFS('TEAMS H1'!Q:Q,'TEAMS H1'!$A:$A,$B5&amp;" - TOTAL SCORE")</f>
        <v>0</v>
      </c>
      <c r="R5" s="82">
        <f>SUMIFS('TEAMS H1'!R:R,'TEAMS H1'!$A:$A,$B5&amp;" - TOTAL SCORE")</f>
        <v>0</v>
      </c>
      <c r="S5" s="82">
        <f>SUMIFS('TEAMS H1'!S:S,'TEAMS H1'!$A:$A,$B5&amp;" - TOTAL SCORE")</f>
        <v>0</v>
      </c>
      <c r="T5" s="83">
        <f>IF(SUM(G5:S5)=0,"No Score",SUM(G5:S5))</f>
        <v>24</v>
      </c>
      <c r="U5" s="71">
        <f>IF(T5="No Score","No Score",RANK(T5,$T$5:$T$36,0)+COUNTIF($T$5:T5,T5)-1)</f>
        <v>12</v>
      </c>
    </row>
    <row r="6" spans="1:21" x14ac:dyDescent="0.25">
      <c r="A6" s="11">
        <v>2</v>
      </c>
      <c r="B6" s="67" t="str">
        <f>VLOOKUP($A6,'TEAM INPUT'!$A$5:$AM$39,2,FALSE)</f>
        <v>The Tribe</v>
      </c>
      <c r="C6" s="67" t="str">
        <f>VLOOKUP($A6,'TEAM INPUT'!$A$5:$AM$39,3,FALSE)</f>
        <v>Tris Skinner</v>
      </c>
      <c r="D6" s="11" t="str">
        <f>VLOOKUP($A6,'TEAM INPUT'!$A$5:$AM$39,5,FALSE)</f>
        <v>Jack Cousins</v>
      </c>
      <c r="E6" s="11" t="str">
        <f>VLOOKUP($A6,'TEAM INPUT'!$A$5:$AM$39,9,FALSE)</f>
        <v>Wk02</v>
      </c>
      <c r="G6" s="82">
        <f>SUMIFS('TEAMS H1'!G:G,'TEAMS H1'!$A:$A,$B6&amp;" - TOTAL SCORE")</f>
        <v>0</v>
      </c>
      <c r="H6" s="82">
        <f>SUMIFS('TEAMS H1'!H:H,'TEAMS H1'!$A:$A,$B6&amp;" - TOTAL SCORE")</f>
        <v>0</v>
      </c>
      <c r="I6" s="82">
        <f>SUMIFS('TEAMS H1'!I:I,'TEAMS H1'!$A:$A,$B6&amp;" - TOTAL SCORE")</f>
        <v>0</v>
      </c>
      <c r="J6" s="82">
        <f>SUMIFS('TEAMS H1'!J:J,'TEAMS H1'!$A:$A,$B6&amp;" - TOTAL SCORE")</f>
        <v>0</v>
      </c>
      <c r="K6" s="82">
        <f>SUMIFS('TEAMS H1'!K:K,'TEAMS H1'!$A:$A,$B6&amp;" - TOTAL SCORE")</f>
        <v>0</v>
      </c>
      <c r="L6" s="82">
        <f>SUMIFS('TEAMS H1'!L:L,'TEAMS H1'!$A:$A,$B6&amp;" - TOTAL SCORE")</f>
        <v>510</v>
      </c>
      <c r="M6" s="82">
        <f>SUMIFS('TEAMS H1'!M:M,'TEAMS H1'!$A:$A,$B6&amp;" - TOTAL SCORE")</f>
        <v>0</v>
      </c>
      <c r="N6" s="82">
        <f>SUMIFS('TEAMS H1'!N:N,'TEAMS H1'!$A:$A,$B6&amp;" - TOTAL SCORE")</f>
        <v>0</v>
      </c>
      <c r="O6" s="82">
        <f>SUMIFS('TEAMS H1'!O:O,'TEAMS H1'!$A:$A,$B6&amp;" - TOTAL SCORE")</f>
        <v>0</v>
      </c>
      <c r="P6" s="82">
        <f>SUMIFS('TEAMS H1'!P:P,'TEAMS H1'!$A:$A,$B6&amp;" - TOTAL SCORE")</f>
        <v>0</v>
      </c>
      <c r="Q6" s="82">
        <f>SUMIFS('TEAMS H1'!Q:Q,'TEAMS H1'!$A:$A,$B6&amp;" - TOTAL SCORE")</f>
        <v>0</v>
      </c>
      <c r="R6" s="82">
        <f>SUMIFS('TEAMS H1'!R:R,'TEAMS H1'!$A:$A,$B6&amp;" - TOTAL SCORE")</f>
        <v>0</v>
      </c>
      <c r="S6" s="82">
        <f>SUMIFS('TEAMS H1'!S:S,'TEAMS H1'!$A:$A,$B6&amp;" - TOTAL SCORE")</f>
        <v>0</v>
      </c>
      <c r="T6" s="83">
        <f t="shared" ref="T6:T36" si="0">IF(SUM(G6:S6)=0,"No Score",SUM(G6:S6))</f>
        <v>510</v>
      </c>
      <c r="U6" s="68">
        <f>IF(T6="No Score","No Score",RANK(T6,$T$5:$T$36,0)+COUNTIF($T$5:T6,T6)-1)</f>
        <v>1</v>
      </c>
    </row>
    <row r="7" spans="1:21" x14ac:dyDescent="0.25">
      <c r="A7" s="11">
        <v>3</v>
      </c>
      <c r="B7" s="67" t="str">
        <f>VLOOKUP($A7,'TEAM INPUT'!$A$5:$AM$39,2,FALSE)</f>
        <v>Chairman's 11</v>
      </c>
      <c r="C7" s="67" t="str">
        <f>VLOOKUP($A7,'TEAM INPUT'!$A$5:$AM$39,3,FALSE)</f>
        <v>Stuart Logan</v>
      </c>
      <c r="D7" s="11" t="str">
        <f>VLOOKUP($A7,'TEAM INPUT'!$A$5:$AM$39,5,FALSE)</f>
        <v>Logan</v>
      </c>
      <c r="E7" s="11" t="str">
        <f>VLOOKUP($A7,'TEAM INPUT'!$A$5:$AM$39,9,FALSE)</f>
        <v>Wk06</v>
      </c>
      <c r="G7" s="82">
        <f>SUMIFS('TEAMS H1'!G:G,'TEAMS H1'!$A:$A,$B7&amp;" - TOTAL SCORE")</f>
        <v>0</v>
      </c>
      <c r="H7" s="82">
        <f>SUMIFS('TEAMS H1'!H:H,'TEAMS H1'!$A:$A,$B7&amp;" - TOTAL SCORE")</f>
        <v>0</v>
      </c>
      <c r="I7" s="82">
        <f>SUMIFS('TEAMS H1'!I:I,'TEAMS H1'!$A:$A,$B7&amp;" - TOTAL SCORE")</f>
        <v>0</v>
      </c>
      <c r="J7" s="82">
        <f>SUMIFS('TEAMS H1'!J:J,'TEAMS H1'!$A:$A,$B7&amp;" - TOTAL SCORE")</f>
        <v>0</v>
      </c>
      <c r="K7" s="82">
        <f>SUMIFS('TEAMS H1'!K:K,'TEAMS H1'!$A:$A,$B7&amp;" - TOTAL SCORE")</f>
        <v>0</v>
      </c>
      <c r="L7" s="82">
        <f>SUMIFS('TEAMS H1'!L:L,'TEAMS H1'!$A:$A,$B7&amp;" - TOTAL SCORE")</f>
        <v>120</v>
      </c>
      <c r="M7" s="82">
        <f>SUMIFS('TEAMS H1'!M:M,'TEAMS H1'!$A:$A,$B7&amp;" - TOTAL SCORE")</f>
        <v>0</v>
      </c>
      <c r="N7" s="82">
        <f>SUMIFS('TEAMS H1'!N:N,'TEAMS H1'!$A:$A,$B7&amp;" - TOTAL SCORE")</f>
        <v>0</v>
      </c>
      <c r="O7" s="82">
        <f>SUMIFS('TEAMS H1'!O:O,'TEAMS H1'!$A:$A,$B7&amp;" - TOTAL SCORE")</f>
        <v>0</v>
      </c>
      <c r="P7" s="82">
        <f>SUMIFS('TEAMS H1'!P:P,'TEAMS H1'!$A:$A,$B7&amp;" - TOTAL SCORE")</f>
        <v>0</v>
      </c>
      <c r="Q7" s="82">
        <f>SUMIFS('TEAMS H1'!Q:Q,'TEAMS H1'!$A:$A,$B7&amp;" - TOTAL SCORE")</f>
        <v>0</v>
      </c>
      <c r="R7" s="82">
        <f>SUMIFS('TEAMS H1'!R:R,'TEAMS H1'!$A:$A,$B7&amp;" - TOTAL SCORE")</f>
        <v>0</v>
      </c>
      <c r="S7" s="82">
        <f>SUMIFS('TEAMS H1'!S:S,'TEAMS H1'!$A:$A,$B7&amp;" - TOTAL SCORE")</f>
        <v>0</v>
      </c>
      <c r="T7" s="83">
        <f t="shared" si="0"/>
        <v>120</v>
      </c>
      <c r="U7" s="68">
        <f>IF(T7="No Score","No Score",RANK(T7,$T$5:$T$36,0)+COUNTIF($T$5:T7,T7)-1)</f>
        <v>7</v>
      </c>
    </row>
    <row r="8" spans="1:21" x14ac:dyDescent="0.25">
      <c r="A8" s="11">
        <v>4</v>
      </c>
      <c r="B8" s="67" t="str">
        <f>VLOOKUP($A8,'TEAM INPUT'!$A$5:$AM$39,2,FALSE)</f>
        <v>Teds Army</v>
      </c>
      <c r="C8" s="67" t="str">
        <f>VLOOKUP($A8,'TEAM INPUT'!$A$5:$AM$39,3,FALSE)</f>
        <v>Superted</v>
      </c>
      <c r="D8" s="11" t="str">
        <f>VLOOKUP($A8,'TEAM INPUT'!$A$5:$AM$39,5,FALSE)</f>
        <v>Logan</v>
      </c>
      <c r="E8" s="11" t="str">
        <f>VLOOKUP($A8,'TEAM INPUT'!$A$5:$AM$39,9,FALSE)</f>
        <v>Wk06</v>
      </c>
      <c r="G8" s="82">
        <f>SUMIFS('TEAMS H1'!G:G,'TEAMS H1'!$A:$A,$B8&amp;" - TOTAL SCORE")</f>
        <v>0</v>
      </c>
      <c r="H8" s="82">
        <f>SUMIFS('TEAMS H1'!H:H,'TEAMS H1'!$A:$A,$B8&amp;" - TOTAL SCORE")</f>
        <v>0</v>
      </c>
      <c r="I8" s="82">
        <f>SUMIFS('TEAMS H1'!I:I,'TEAMS H1'!$A:$A,$B8&amp;" - TOTAL SCORE")</f>
        <v>0</v>
      </c>
      <c r="J8" s="82">
        <f>SUMIFS('TEAMS H1'!J:J,'TEAMS H1'!$A:$A,$B8&amp;" - TOTAL SCORE")</f>
        <v>0</v>
      </c>
      <c r="K8" s="82">
        <f>SUMIFS('TEAMS H1'!K:K,'TEAMS H1'!$A:$A,$B8&amp;" - TOTAL SCORE")</f>
        <v>0</v>
      </c>
      <c r="L8" s="82">
        <f>SUMIFS('TEAMS H1'!L:L,'TEAMS H1'!$A:$A,$B8&amp;" - TOTAL SCORE")</f>
        <v>204</v>
      </c>
      <c r="M8" s="82">
        <f>SUMIFS('TEAMS H1'!M:M,'TEAMS H1'!$A:$A,$B8&amp;" - TOTAL SCORE")</f>
        <v>0</v>
      </c>
      <c r="N8" s="82">
        <f>SUMIFS('TEAMS H1'!N:N,'TEAMS H1'!$A:$A,$B8&amp;" - TOTAL SCORE")</f>
        <v>0</v>
      </c>
      <c r="O8" s="82">
        <f>SUMIFS('TEAMS H1'!O:O,'TEAMS H1'!$A:$A,$B8&amp;" - TOTAL SCORE")</f>
        <v>0</v>
      </c>
      <c r="P8" s="82">
        <f>SUMIFS('TEAMS H1'!P:P,'TEAMS H1'!$A:$A,$B8&amp;" - TOTAL SCORE")</f>
        <v>0</v>
      </c>
      <c r="Q8" s="82">
        <f>SUMIFS('TEAMS H1'!Q:Q,'TEAMS H1'!$A:$A,$B8&amp;" - TOTAL SCORE")</f>
        <v>0</v>
      </c>
      <c r="R8" s="82">
        <f>SUMIFS('TEAMS H1'!R:R,'TEAMS H1'!$A:$A,$B8&amp;" - TOTAL SCORE")</f>
        <v>0</v>
      </c>
      <c r="S8" s="82">
        <f>SUMIFS('TEAMS H1'!S:S,'TEAMS H1'!$A:$A,$B8&amp;" - TOTAL SCORE")</f>
        <v>0</v>
      </c>
      <c r="T8" s="83">
        <f t="shared" si="0"/>
        <v>204</v>
      </c>
      <c r="U8" s="68">
        <f>IF(T8="No Score","No Score",RANK(T8,$T$5:$T$36,0)+COUNTIF($T$5:T8,T8)-1)</f>
        <v>5</v>
      </c>
    </row>
    <row r="9" spans="1:21" x14ac:dyDescent="0.25">
      <c r="A9" s="11">
        <v>5</v>
      </c>
      <c r="B9" s="67" t="str">
        <f>VLOOKUP($A9,'TEAM INPUT'!$A$5:$AM$39,2,FALSE)</f>
        <v>Doug</v>
      </c>
      <c r="C9" s="67" t="str">
        <f>VLOOKUP($A9,'TEAM INPUT'!$A$5:$AM$39,3,FALSE)</f>
        <v>Katie Logan</v>
      </c>
      <c r="D9" s="11" t="str">
        <f>VLOOKUP($A9,'TEAM INPUT'!$A$5:$AM$39,5,FALSE)</f>
        <v>Logan</v>
      </c>
      <c r="E9" s="11" t="str">
        <f>VLOOKUP($A9,'TEAM INPUT'!$A$5:$AM$39,9,FALSE)</f>
        <v>Wk06</v>
      </c>
      <c r="G9" s="82">
        <f>SUMIFS('TEAMS H1'!G:G,'TEAMS H1'!$A:$A,$B9&amp;" - TOTAL SCORE")</f>
        <v>0</v>
      </c>
      <c r="H9" s="82">
        <f>SUMIFS('TEAMS H1'!H:H,'TEAMS H1'!$A:$A,$B9&amp;" - TOTAL SCORE")</f>
        <v>0</v>
      </c>
      <c r="I9" s="82">
        <f>SUMIFS('TEAMS H1'!I:I,'TEAMS H1'!$A:$A,$B9&amp;" - TOTAL SCORE")</f>
        <v>0</v>
      </c>
      <c r="J9" s="82">
        <f>SUMIFS('TEAMS H1'!J:J,'TEAMS H1'!$A:$A,$B9&amp;" - TOTAL SCORE")</f>
        <v>0</v>
      </c>
      <c r="K9" s="82">
        <f>SUMIFS('TEAMS H1'!K:K,'TEAMS H1'!$A:$A,$B9&amp;" - TOTAL SCORE")</f>
        <v>0</v>
      </c>
      <c r="L9" s="82">
        <f>SUMIFS('TEAMS H1'!L:L,'TEAMS H1'!$A:$A,$B9&amp;" - TOTAL SCORE")</f>
        <v>376</v>
      </c>
      <c r="M9" s="82">
        <f>SUMIFS('TEAMS H1'!M:M,'TEAMS H1'!$A:$A,$B9&amp;" - TOTAL SCORE")</f>
        <v>0</v>
      </c>
      <c r="N9" s="82">
        <f>SUMIFS('TEAMS H1'!N:N,'TEAMS H1'!$A:$A,$B9&amp;" - TOTAL SCORE")</f>
        <v>0</v>
      </c>
      <c r="O9" s="82">
        <f>SUMIFS('TEAMS H1'!O:O,'TEAMS H1'!$A:$A,$B9&amp;" - TOTAL SCORE")</f>
        <v>0</v>
      </c>
      <c r="P9" s="82">
        <f>SUMIFS('TEAMS H1'!P:P,'TEAMS H1'!$A:$A,$B9&amp;" - TOTAL SCORE")</f>
        <v>0</v>
      </c>
      <c r="Q9" s="82">
        <f>SUMIFS('TEAMS H1'!Q:Q,'TEAMS H1'!$A:$A,$B9&amp;" - TOTAL SCORE")</f>
        <v>0</v>
      </c>
      <c r="R9" s="82">
        <f>SUMIFS('TEAMS H1'!R:R,'TEAMS H1'!$A:$A,$B9&amp;" - TOTAL SCORE")</f>
        <v>0</v>
      </c>
      <c r="S9" s="82">
        <f>SUMIFS('TEAMS H1'!S:S,'TEAMS H1'!$A:$A,$B9&amp;" - TOTAL SCORE")</f>
        <v>0</v>
      </c>
      <c r="T9" s="83">
        <f t="shared" si="0"/>
        <v>376</v>
      </c>
      <c r="U9" s="68">
        <f>IF(T9="No Score","No Score",RANK(T9,$T$5:$T$36,0)+COUNTIF($T$5:T9,T9)-1)</f>
        <v>3</v>
      </c>
    </row>
    <row r="10" spans="1:21" x14ac:dyDescent="0.25">
      <c r="A10" s="11">
        <v>6</v>
      </c>
      <c r="B10" s="67" t="str">
        <f>VLOOKUP($A10,'TEAM INPUT'!$A$5:$AM$39,2,FALSE)</f>
        <v>Victorious Vixter</v>
      </c>
      <c r="C10" s="67" t="str">
        <f>VLOOKUP($A10,'TEAM INPUT'!$A$5:$AM$39,3,FALSE)</f>
        <v>Victoria Logan</v>
      </c>
      <c r="D10" s="11" t="str">
        <f>VLOOKUP($A10,'TEAM INPUT'!$A$5:$AM$39,5,FALSE)</f>
        <v>Logan</v>
      </c>
      <c r="E10" s="11" t="str">
        <f>VLOOKUP($A10,'TEAM INPUT'!$A$5:$AM$39,9,FALSE)</f>
        <v>Wk06</v>
      </c>
      <c r="G10" s="82">
        <f>SUMIFS('TEAMS H1'!G:G,'TEAMS H1'!$A:$A,$B10&amp;" - TOTAL SCORE")</f>
        <v>0</v>
      </c>
      <c r="H10" s="82">
        <f>SUMIFS('TEAMS H1'!H:H,'TEAMS H1'!$A:$A,$B10&amp;" - TOTAL SCORE")</f>
        <v>0</v>
      </c>
      <c r="I10" s="82">
        <f>SUMIFS('TEAMS H1'!I:I,'TEAMS H1'!$A:$A,$B10&amp;" - TOTAL SCORE")</f>
        <v>0</v>
      </c>
      <c r="J10" s="82">
        <f>SUMIFS('TEAMS H1'!J:J,'TEAMS H1'!$A:$A,$B10&amp;" - TOTAL SCORE")</f>
        <v>0</v>
      </c>
      <c r="K10" s="82">
        <f>SUMIFS('TEAMS H1'!K:K,'TEAMS H1'!$A:$A,$B10&amp;" - TOTAL SCORE")</f>
        <v>0</v>
      </c>
      <c r="L10" s="82">
        <f>SUMIFS('TEAMS H1'!L:L,'TEAMS H1'!$A:$A,$B10&amp;" - TOTAL SCORE")</f>
        <v>236</v>
      </c>
      <c r="M10" s="82">
        <f>SUMIFS('TEAMS H1'!M:M,'TEAMS H1'!$A:$A,$B10&amp;" - TOTAL SCORE")</f>
        <v>0</v>
      </c>
      <c r="N10" s="82">
        <f>SUMIFS('TEAMS H1'!N:N,'TEAMS H1'!$A:$A,$B10&amp;" - TOTAL SCORE")</f>
        <v>0</v>
      </c>
      <c r="O10" s="82">
        <f>SUMIFS('TEAMS H1'!O:O,'TEAMS H1'!$A:$A,$B10&amp;" - TOTAL SCORE")</f>
        <v>0</v>
      </c>
      <c r="P10" s="82">
        <f>SUMIFS('TEAMS H1'!P:P,'TEAMS H1'!$A:$A,$B10&amp;" - TOTAL SCORE")</f>
        <v>0</v>
      </c>
      <c r="Q10" s="82">
        <f>SUMIFS('TEAMS H1'!Q:Q,'TEAMS H1'!$A:$A,$B10&amp;" - TOTAL SCORE")</f>
        <v>0</v>
      </c>
      <c r="R10" s="82">
        <f>SUMIFS('TEAMS H1'!R:R,'TEAMS H1'!$A:$A,$B10&amp;" - TOTAL SCORE")</f>
        <v>0</v>
      </c>
      <c r="S10" s="82">
        <f>SUMIFS('TEAMS H1'!S:S,'TEAMS H1'!$A:$A,$B10&amp;" - TOTAL SCORE")</f>
        <v>0</v>
      </c>
      <c r="T10" s="83">
        <f t="shared" si="0"/>
        <v>236</v>
      </c>
      <c r="U10" s="68">
        <f>IF(T10="No Score","No Score",RANK(T10,$T$5:$T$36,0)+COUNTIF($T$5:T10,T10)-1)</f>
        <v>4</v>
      </c>
    </row>
    <row r="11" spans="1:21" x14ac:dyDescent="0.25">
      <c r="A11" s="11">
        <v>7</v>
      </c>
      <c r="B11" s="67" t="str">
        <f>VLOOKUP($A11,'TEAM INPUT'!$A$5:$AM$39,2,FALSE)</f>
        <v>And that's what deals with ya!</v>
      </c>
      <c r="C11" s="67" t="str">
        <f>VLOOKUP($A11,'TEAM INPUT'!$A$5:$AM$39,3,FALSE)</f>
        <v>Tom Jepson</v>
      </c>
      <c r="D11" s="11" t="str">
        <f>VLOOKUP($A11,'TEAM INPUT'!$A$5:$AM$39,5,FALSE)</f>
        <v>Tris</v>
      </c>
      <c r="E11" s="11" t="str">
        <f>VLOOKUP($A11,'TEAM INPUT'!$A$5:$AM$39,9,FALSE)</f>
        <v>Wk06</v>
      </c>
      <c r="G11" s="82">
        <f>SUMIFS('TEAMS H1'!G:G,'TEAMS H1'!$A:$A,$B11&amp;" - TOTAL SCORE")</f>
        <v>0</v>
      </c>
      <c r="H11" s="82">
        <f>SUMIFS('TEAMS H1'!H:H,'TEAMS H1'!$A:$A,$B11&amp;" - TOTAL SCORE")</f>
        <v>0</v>
      </c>
      <c r="I11" s="82">
        <f>SUMIFS('TEAMS H1'!I:I,'TEAMS H1'!$A:$A,$B11&amp;" - TOTAL SCORE")</f>
        <v>0</v>
      </c>
      <c r="J11" s="82">
        <f>SUMIFS('TEAMS H1'!J:J,'TEAMS H1'!$A:$A,$B11&amp;" - TOTAL SCORE")</f>
        <v>0</v>
      </c>
      <c r="K11" s="82">
        <f>SUMIFS('TEAMS H1'!K:K,'TEAMS H1'!$A:$A,$B11&amp;" - TOTAL SCORE")</f>
        <v>0</v>
      </c>
      <c r="L11" s="82">
        <f>SUMIFS('TEAMS H1'!L:L,'TEAMS H1'!$A:$A,$B11&amp;" - TOTAL SCORE")</f>
        <v>108</v>
      </c>
      <c r="M11" s="82">
        <f>SUMIFS('TEAMS H1'!M:M,'TEAMS H1'!$A:$A,$B11&amp;" - TOTAL SCORE")</f>
        <v>0</v>
      </c>
      <c r="N11" s="82">
        <f>SUMIFS('TEAMS H1'!N:N,'TEAMS H1'!$A:$A,$B11&amp;" - TOTAL SCORE")</f>
        <v>0</v>
      </c>
      <c r="O11" s="82">
        <f>SUMIFS('TEAMS H1'!O:O,'TEAMS H1'!$A:$A,$B11&amp;" - TOTAL SCORE")</f>
        <v>0</v>
      </c>
      <c r="P11" s="82">
        <f>SUMIFS('TEAMS H1'!P:P,'TEAMS H1'!$A:$A,$B11&amp;" - TOTAL SCORE")</f>
        <v>0</v>
      </c>
      <c r="Q11" s="82">
        <f>SUMIFS('TEAMS H1'!Q:Q,'TEAMS H1'!$A:$A,$B11&amp;" - TOTAL SCORE")</f>
        <v>0</v>
      </c>
      <c r="R11" s="82">
        <f>SUMIFS('TEAMS H1'!R:R,'TEAMS H1'!$A:$A,$B11&amp;" - TOTAL SCORE")</f>
        <v>0</v>
      </c>
      <c r="S11" s="82">
        <f>SUMIFS('TEAMS H1'!S:S,'TEAMS H1'!$A:$A,$B11&amp;" - TOTAL SCORE")</f>
        <v>0</v>
      </c>
      <c r="T11" s="83">
        <f t="shared" si="0"/>
        <v>108</v>
      </c>
      <c r="U11" s="68">
        <f>IF(T11="No Score","No Score",RANK(T11,$T$5:$T$36,0)+COUNTIF($T$5:T11,T11)-1)</f>
        <v>8</v>
      </c>
    </row>
    <row r="12" spans="1:21" x14ac:dyDescent="0.25">
      <c r="A12" s="11">
        <v>8</v>
      </c>
      <c r="B12" s="67" t="str">
        <f>VLOOKUP($A12,'TEAM INPUT'!$A$5:$AM$39,2,FALSE)</f>
        <v>Brokebat Mountain</v>
      </c>
      <c r="C12" s="67" t="str">
        <f>VLOOKUP($A12,'TEAM INPUT'!$A$5:$AM$39,3,FALSE)</f>
        <v>Adam Minns</v>
      </c>
      <c r="D12" s="11" t="str">
        <f>VLOOKUP($A12,'TEAM INPUT'!$A$5:$AM$39,5,FALSE)</f>
        <v>Weavers</v>
      </c>
      <c r="E12" s="11" t="str">
        <f>VLOOKUP($A12,'TEAM INPUT'!$A$5:$AM$39,9,FALSE)</f>
        <v>Wk06</v>
      </c>
      <c r="G12" s="82">
        <f>SUMIFS('TEAMS H1'!G:G,'TEAMS H1'!$A:$A,$B12&amp;" - TOTAL SCORE")</f>
        <v>0</v>
      </c>
      <c r="H12" s="82">
        <f>SUMIFS('TEAMS H1'!H:H,'TEAMS H1'!$A:$A,$B12&amp;" - TOTAL SCORE")</f>
        <v>0</v>
      </c>
      <c r="I12" s="82">
        <f>SUMIFS('TEAMS H1'!I:I,'TEAMS H1'!$A:$A,$B12&amp;" - TOTAL SCORE")</f>
        <v>0</v>
      </c>
      <c r="J12" s="82">
        <f>SUMIFS('TEAMS H1'!J:J,'TEAMS H1'!$A:$A,$B12&amp;" - TOTAL SCORE")</f>
        <v>0</v>
      </c>
      <c r="K12" s="82">
        <f>SUMIFS('TEAMS H1'!K:K,'TEAMS H1'!$A:$A,$B12&amp;" - TOTAL SCORE")</f>
        <v>0</v>
      </c>
      <c r="L12" s="82">
        <f>SUMIFS('TEAMS H1'!L:L,'TEAMS H1'!$A:$A,$B12&amp;" - TOTAL SCORE")</f>
        <v>102</v>
      </c>
      <c r="M12" s="82">
        <f>SUMIFS('TEAMS H1'!M:M,'TEAMS H1'!$A:$A,$B12&amp;" - TOTAL SCORE")</f>
        <v>0</v>
      </c>
      <c r="N12" s="82">
        <f>SUMIFS('TEAMS H1'!N:N,'TEAMS H1'!$A:$A,$B12&amp;" - TOTAL SCORE")</f>
        <v>0</v>
      </c>
      <c r="O12" s="82">
        <f>SUMIFS('TEAMS H1'!O:O,'TEAMS H1'!$A:$A,$B12&amp;" - TOTAL SCORE")</f>
        <v>0</v>
      </c>
      <c r="P12" s="82">
        <f>SUMIFS('TEAMS H1'!P:P,'TEAMS H1'!$A:$A,$B12&amp;" - TOTAL SCORE")</f>
        <v>0</v>
      </c>
      <c r="Q12" s="82">
        <f>SUMIFS('TEAMS H1'!Q:Q,'TEAMS H1'!$A:$A,$B12&amp;" - TOTAL SCORE")</f>
        <v>0</v>
      </c>
      <c r="R12" s="82">
        <f>SUMIFS('TEAMS H1'!R:R,'TEAMS H1'!$A:$A,$B12&amp;" - TOTAL SCORE")</f>
        <v>0</v>
      </c>
      <c r="S12" s="82">
        <f>SUMIFS('TEAMS H1'!S:S,'TEAMS H1'!$A:$A,$B12&amp;" - TOTAL SCORE")</f>
        <v>0</v>
      </c>
      <c r="T12" s="83">
        <f t="shared" si="0"/>
        <v>102</v>
      </c>
      <c r="U12" s="68">
        <f>IF(T12="No Score","No Score",RANK(T12,$T$5:$T$36,0)+COUNTIF($T$5:T12,T12)-1)</f>
        <v>9</v>
      </c>
    </row>
    <row r="13" spans="1:21" x14ac:dyDescent="0.25">
      <c r="A13" s="11">
        <v>9</v>
      </c>
      <c r="B13" s="67" t="str">
        <f>VLOOKUP($A13,'TEAM INPUT'!$A$5:$AM$39,2,FALSE)</f>
        <v>Harvey Penguin</v>
      </c>
      <c r="C13" s="67" t="str">
        <f>VLOOKUP($A13,'TEAM INPUT'!$A$5:$AM$39,3,FALSE)</f>
        <v>Nora &amp; Ruth</v>
      </c>
      <c r="D13" s="11" t="str">
        <f>VLOOKUP($A13,'TEAM INPUT'!$A$5:$AM$39,5,FALSE)</f>
        <v>Logan</v>
      </c>
      <c r="E13" s="11" t="str">
        <f>VLOOKUP($A13,'TEAM INPUT'!$A$5:$AM$39,9,FALSE)</f>
        <v>Wk06</v>
      </c>
      <c r="G13" s="82">
        <f>SUMIFS('TEAMS H1'!G:G,'TEAMS H1'!$A:$A,$B13&amp;" - TOTAL SCORE")</f>
        <v>0</v>
      </c>
      <c r="H13" s="82">
        <f>SUMIFS('TEAMS H1'!H:H,'TEAMS H1'!$A:$A,$B13&amp;" - TOTAL SCORE")</f>
        <v>0</v>
      </c>
      <c r="I13" s="82">
        <f>SUMIFS('TEAMS H1'!I:I,'TEAMS H1'!$A:$A,$B13&amp;" - TOTAL SCORE")</f>
        <v>0</v>
      </c>
      <c r="J13" s="82">
        <f>SUMIFS('TEAMS H1'!J:J,'TEAMS H1'!$A:$A,$B13&amp;" - TOTAL SCORE")</f>
        <v>0</v>
      </c>
      <c r="K13" s="82">
        <f>SUMIFS('TEAMS H1'!K:K,'TEAMS H1'!$A:$A,$B13&amp;" - TOTAL SCORE")</f>
        <v>0</v>
      </c>
      <c r="L13" s="82">
        <f>SUMIFS('TEAMS H1'!L:L,'TEAMS H1'!$A:$A,$B13&amp;" - TOTAL SCORE")</f>
        <v>196</v>
      </c>
      <c r="M13" s="82">
        <f>SUMIFS('TEAMS H1'!M:M,'TEAMS H1'!$A:$A,$B13&amp;" - TOTAL SCORE")</f>
        <v>0</v>
      </c>
      <c r="N13" s="82">
        <f>SUMIFS('TEAMS H1'!N:N,'TEAMS H1'!$A:$A,$B13&amp;" - TOTAL SCORE")</f>
        <v>0</v>
      </c>
      <c r="O13" s="82">
        <f>SUMIFS('TEAMS H1'!O:O,'TEAMS H1'!$A:$A,$B13&amp;" - TOTAL SCORE")</f>
        <v>0</v>
      </c>
      <c r="P13" s="82">
        <f>SUMIFS('TEAMS H1'!P:P,'TEAMS H1'!$A:$A,$B13&amp;" - TOTAL SCORE")</f>
        <v>0</v>
      </c>
      <c r="Q13" s="82">
        <f>SUMIFS('TEAMS H1'!Q:Q,'TEAMS H1'!$A:$A,$B13&amp;" - TOTAL SCORE")</f>
        <v>0</v>
      </c>
      <c r="R13" s="82">
        <f>SUMIFS('TEAMS H1'!R:R,'TEAMS H1'!$A:$A,$B13&amp;" - TOTAL SCORE")</f>
        <v>0</v>
      </c>
      <c r="S13" s="82">
        <f>SUMIFS('TEAMS H1'!S:S,'TEAMS H1'!$A:$A,$B13&amp;" - TOTAL SCORE")</f>
        <v>0</v>
      </c>
      <c r="T13" s="83">
        <f t="shared" si="0"/>
        <v>196</v>
      </c>
      <c r="U13" s="68">
        <f>IF(T13="No Score","No Score",RANK(T13,$T$5:$T$36,0)+COUNTIF($T$5:T13,T13)-1)</f>
        <v>6</v>
      </c>
    </row>
    <row r="14" spans="1:21" x14ac:dyDescent="0.25">
      <c r="A14" s="11">
        <v>10</v>
      </c>
      <c r="B14" s="67" t="str">
        <f>VLOOKUP($A14,'TEAM INPUT'!$A$5:$AM$39,2,FALSE)</f>
        <v>Mist Rolling 23</v>
      </c>
      <c r="C14" s="67" t="str">
        <f>VLOOKUP($A14,'TEAM INPUT'!$A$5:$AM$39,3,FALSE)</f>
        <v>Geoff Wells</v>
      </c>
      <c r="D14" s="11" t="str">
        <f>VLOOKUP($A14,'TEAM INPUT'!$A$5:$AM$39,5,FALSE)</f>
        <v>Tris</v>
      </c>
      <c r="E14" s="11" t="str">
        <f>VLOOKUP($A14,'TEAM INPUT'!$A$5:$AM$39,9,FALSE)</f>
        <v>Wk02</v>
      </c>
      <c r="G14" s="82">
        <f>SUMIFS('TEAMS H1'!G:G,'TEAMS H1'!$A:$A,$B14&amp;" - TOTAL SCORE")</f>
        <v>0</v>
      </c>
      <c r="H14" s="82">
        <f>SUMIFS('TEAMS H1'!H:H,'TEAMS H1'!$A:$A,$B14&amp;" - TOTAL SCORE")</f>
        <v>0</v>
      </c>
      <c r="I14" s="82">
        <f>SUMIFS('TEAMS H1'!I:I,'TEAMS H1'!$A:$A,$B14&amp;" - TOTAL SCORE")</f>
        <v>0</v>
      </c>
      <c r="J14" s="82">
        <f>SUMIFS('TEAMS H1'!J:J,'TEAMS H1'!$A:$A,$B14&amp;" - TOTAL SCORE")</f>
        <v>0</v>
      </c>
      <c r="K14" s="82">
        <f>SUMIFS('TEAMS H1'!K:K,'TEAMS H1'!$A:$A,$B14&amp;" - TOTAL SCORE")</f>
        <v>0</v>
      </c>
      <c r="L14" s="82">
        <f>SUMIFS('TEAMS H1'!L:L,'TEAMS H1'!$A:$A,$B14&amp;" - TOTAL SCORE")</f>
        <v>80</v>
      </c>
      <c r="M14" s="82">
        <f>SUMIFS('TEAMS H1'!M:M,'TEAMS H1'!$A:$A,$B14&amp;" - TOTAL SCORE")</f>
        <v>0</v>
      </c>
      <c r="N14" s="82">
        <f>SUMIFS('TEAMS H1'!N:N,'TEAMS H1'!$A:$A,$B14&amp;" - TOTAL SCORE")</f>
        <v>0</v>
      </c>
      <c r="O14" s="82">
        <f>SUMIFS('TEAMS H1'!O:O,'TEAMS H1'!$A:$A,$B14&amp;" - TOTAL SCORE")</f>
        <v>0</v>
      </c>
      <c r="P14" s="82">
        <f>SUMIFS('TEAMS H1'!P:P,'TEAMS H1'!$A:$A,$B14&amp;" - TOTAL SCORE")</f>
        <v>0</v>
      </c>
      <c r="Q14" s="82">
        <f>SUMIFS('TEAMS H1'!Q:Q,'TEAMS H1'!$A:$A,$B14&amp;" - TOTAL SCORE")</f>
        <v>0</v>
      </c>
      <c r="R14" s="82">
        <f>SUMIFS('TEAMS H1'!R:R,'TEAMS H1'!$A:$A,$B14&amp;" - TOTAL SCORE")</f>
        <v>0</v>
      </c>
      <c r="S14" s="82">
        <f>SUMIFS('TEAMS H1'!S:S,'TEAMS H1'!$A:$A,$B14&amp;" - TOTAL SCORE")</f>
        <v>0</v>
      </c>
      <c r="T14" s="83">
        <f t="shared" si="0"/>
        <v>80</v>
      </c>
      <c r="U14" s="68">
        <f>IF(T14="No Score","No Score",RANK(T14,$T$5:$T$36,0)+COUNTIF($T$5:T14,T14)-1)</f>
        <v>11</v>
      </c>
    </row>
    <row r="15" spans="1:21" x14ac:dyDescent="0.25">
      <c r="A15" s="11">
        <v>11</v>
      </c>
      <c r="B15" s="67" t="str">
        <f>VLOOKUP($A15,'TEAM INPUT'!$A$5:$AM$39,2,FALSE)</f>
        <v>Beer Necessities</v>
      </c>
      <c r="C15" s="67" t="str">
        <f>VLOOKUP($A15,'TEAM INPUT'!$A$5:$AM$39,3,FALSE)</f>
        <v>Dan Common</v>
      </c>
      <c r="D15" s="11" t="str">
        <f>VLOOKUP($A15,'TEAM INPUT'!$A$5:$AM$39,5,FALSE)</f>
        <v>Bevan Gordon</v>
      </c>
      <c r="E15" s="11" t="str">
        <f>VLOOKUP($A15,'TEAM INPUT'!$A$5:$AM$39,9,FALSE)</f>
        <v>Wk06</v>
      </c>
      <c r="G15" s="82">
        <f>SUMIFS('TEAMS H1'!G:G,'TEAMS H1'!$A:$A,$B15&amp;" - TOTAL SCORE")</f>
        <v>0</v>
      </c>
      <c r="H15" s="82">
        <f>SUMIFS('TEAMS H1'!H:H,'TEAMS H1'!$A:$A,$B15&amp;" - TOTAL SCORE")</f>
        <v>0</v>
      </c>
      <c r="I15" s="82">
        <f>SUMIFS('TEAMS H1'!I:I,'TEAMS H1'!$A:$A,$B15&amp;" - TOTAL SCORE")</f>
        <v>0</v>
      </c>
      <c r="J15" s="82">
        <f>SUMIFS('TEAMS H1'!J:J,'TEAMS H1'!$A:$A,$B15&amp;" - TOTAL SCORE")</f>
        <v>0</v>
      </c>
      <c r="K15" s="82">
        <f>SUMIFS('TEAMS H1'!K:K,'TEAMS H1'!$A:$A,$B15&amp;" - TOTAL SCORE")</f>
        <v>0</v>
      </c>
      <c r="L15" s="82">
        <f>SUMIFS('TEAMS H1'!L:L,'TEAMS H1'!$A:$A,$B15&amp;" - TOTAL SCORE")</f>
        <v>90</v>
      </c>
      <c r="M15" s="82">
        <f>SUMIFS('TEAMS H1'!M:M,'TEAMS H1'!$A:$A,$B15&amp;" - TOTAL SCORE")</f>
        <v>0</v>
      </c>
      <c r="N15" s="82">
        <f>SUMIFS('TEAMS H1'!N:N,'TEAMS H1'!$A:$A,$B15&amp;" - TOTAL SCORE")</f>
        <v>0</v>
      </c>
      <c r="O15" s="82">
        <f>SUMIFS('TEAMS H1'!O:O,'TEAMS H1'!$A:$A,$B15&amp;" - TOTAL SCORE")</f>
        <v>0</v>
      </c>
      <c r="P15" s="82">
        <f>SUMIFS('TEAMS H1'!P:P,'TEAMS H1'!$A:$A,$B15&amp;" - TOTAL SCORE")</f>
        <v>0</v>
      </c>
      <c r="Q15" s="82">
        <f>SUMIFS('TEAMS H1'!Q:Q,'TEAMS H1'!$A:$A,$B15&amp;" - TOTAL SCORE")</f>
        <v>0</v>
      </c>
      <c r="R15" s="82">
        <f>SUMIFS('TEAMS H1'!R:R,'TEAMS H1'!$A:$A,$B15&amp;" - TOTAL SCORE")</f>
        <v>0</v>
      </c>
      <c r="S15" s="82">
        <f>SUMIFS('TEAMS H1'!S:S,'TEAMS H1'!$A:$A,$B15&amp;" - TOTAL SCORE")</f>
        <v>0</v>
      </c>
      <c r="T15" s="83">
        <f t="shared" si="0"/>
        <v>90</v>
      </c>
      <c r="U15" s="68">
        <f>IF(T15="No Score","No Score",RANK(T15,$T$5:$T$36,0)+COUNTIF($T$5:T15,T15)-1)</f>
        <v>10</v>
      </c>
    </row>
    <row r="16" spans="1:21" x14ac:dyDescent="0.25">
      <c r="A16" s="11">
        <v>12</v>
      </c>
      <c r="B16" s="67" t="str">
        <f>VLOOKUP($A16,'TEAM INPUT'!$A$5:$AM$39,2,FALSE)</f>
        <v>Big Rambo</v>
      </c>
      <c r="C16" s="67" t="str">
        <f>VLOOKUP($A16,'TEAM INPUT'!$A$5:$AM$39,3,FALSE)</f>
        <v>David Little</v>
      </c>
      <c r="D16" s="11" t="str">
        <f>VLOOKUP($A16,'TEAM INPUT'!$A$5:$AM$39,5,FALSE)</f>
        <v>Logan</v>
      </c>
      <c r="E16" s="11" t="str">
        <f>VLOOKUP($A16,'TEAM INPUT'!$A$5:$AM$39,9,FALSE)</f>
        <v>Wk02</v>
      </c>
      <c r="G16" s="82">
        <f>SUMIFS('TEAMS H1'!G:G,'TEAMS H1'!$A:$A,$B16&amp;" - TOTAL SCORE")</f>
        <v>0</v>
      </c>
      <c r="H16" s="82">
        <f>SUMIFS('TEAMS H1'!H:H,'TEAMS H1'!$A:$A,$B16&amp;" - TOTAL SCORE")</f>
        <v>0</v>
      </c>
      <c r="I16" s="82">
        <f>SUMIFS('TEAMS H1'!I:I,'TEAMS H1'!$A:$A,$B16&amp;" - TOTAL SCORE")</f>
        <v>0</v>
      </c>
      <c r="J16" s="82">
        <f>SUMIFS('TEAMS H1'!J:J,'TEAMS H1'!$A:$A,$B16&amp;" - TOTAL SCORE")</f>
        <v>0</v>
      </c>
      <c r="K16" s="82">
        <f>SUMIFS('TEAMS H1'!K:K,'TEAMS H1'!$A:$A,$B16&amp;" - TOTAL SCORE")</f>
        <v>0</v>
      </c>
      <c r="L16" s="82">
        <f>SUMIFS('TEAMS H1'!L:L,'TEAMS H1'!$A:$A,$B16&amp;" - TOTAL SCORE")</f>
        <v>424</v>
      </c>
      <c r="M16" s="82">
        <f>SUMIFS('TEAMS H1'!M:M,'TEAMS H1'!$A:$A,$B16&amp;" - TOTAL SCORE")</f>
        <v>0</v>
      </c>
      <c r="N16" s="82">
        <f>SUMIFS('TEAMS H1'!N:N,'TEAMS H1'!$A:$A,$B16&amp;" - TOTAL SCORE")</f>
        <v>0</v>
      </c>
      <c r="O16" s="82">
        <f>SUMIFS('TEAMS H1'!O:O,'TEAMS H1'!$A:$A,$B16&amp;" - TOTAL SCORE")</f>
        <v>0</v>
      </c>
      <c r="P16" s="82">
        <f>SUMIFS('TEAMS H1'!P:P,'TEAMS H1'!$A:$A,$B16&amp;" - TOTAL SCORE")</f>
        <v>0</v>
      </c>
      <c r="Q16" s="82">
        <f>SUMIFS('TEAMS H1'!Q:Q,'TEAMS H1'!$A:$A,$B16&amp;" - TOTAL SCORE")</f>
        <v>0</v>
      </c>
      <c r="R16" s="82">
        <f>SUMIFS('TEAMS H1'!R:R,'TEAMS H1'!$A:$A,$B16&amp;" - TOTAL SCORE")</f>
        <v>0</v>
      </c>
      <c r="S16" s="82">
        <f>SUMIFS('TEAMS H1'!S:S,'TEAMS H1'!$A:$A,$B16&amp;" - TOTAL SCORE")</f>
        <v>0</v>
      </c>
      <c r="T16" s="83">
        <f t="shared" si="0"/>
        <v>424</v>
      </c>
      <c r="U16" s="68">
        <f>IF(T16="No Score","No Score",RANK(T16,$T$5:$T$36,0)+COUNTIF($T$5:T16,T16)-1)</f>
        <v>2</v>
      </c>
    </row>
    <row r="17" spans="1:21" x14ac:dyDescent="0.25">
      <c r="A17" s="11">
        <v>13</v>
      </c>
      <c r="B17" s="67" t="str">
        <f>VLOOKUP($A17,'TEAM INPUT'!$A$5:$AM$39,2,FALSE)</f>
        <v xml:space="preserve"> - </v>
      </c>
      <c r="C17" s="67" t="str">
        <f>VLOOKUP($A17,'TEAM INPUT'!$A$5:$AM$39,3,FALSE)</f>
        <v xml:space="preserve"> - </v>
      </c>
      <c r="D17" s="11" t="str">
        <f>VLOOKUP($A17,'TEAM INPUT'!$A$5:$AM$39,5,FALSE)</f>
        <v xml:space="preserve"> - </v>
      </c>
      <c r="E17" s="11" t="str">
        <f>VLOOKUP($A17,'TEAM INPUT'!$A$5:$AM$39,9,FALSE)</f>
        <v xml:space="preserve"> - </v>
      </c>
      <c r="G17" s="82">
        <f>SUMIFS('TEAMS H1'!G:G,'TEAMS H1'!$A:$A,$B17&amp;" - TOTAL SCORE")</f>
        <v>0</v>
      </c>
      <c r="H17" s="82">
        <f>SUMIFS('TEAMS H1'!H:H,'TEAMS H1'!$A:$A,$B17&amp;" - TOTAL SCORE")</f>
        <v>0</v>
      </c>
      <c r="I17" s="82">
        <f>SUMIFS('TEAMS H1'!I:I,'TEAMS H1'!$A:$A,$B17&amp;" - TOTAL SCORE")</f>
        <v>0</v>
      </c>
      <c r="J17" s="82">
        <f>SUMIFS('TEAMS H1'!J:J,'TEAMS H1'!$A:$A,$B17&amp;" - TOTAL SCORE")</f>
        <v>0</v>
      </c>
      <c r="K17" s="82">
        <f>SUMIFS('TEAMS H1'!K:K,'TEAMS H1'!$A:$A,$B17&amp;" - TOTAL SCORE")</f>
        <v>0</v>
      </c>
      <c r="L17" s="82">
        <f>SUMIFS('TEAMS H1'!L:L,'TEAMS H1'!$A:$A,$B17&amp;" - TOTAL SCORE")</f>
        <v>0</v>
      </c>
      <c r="M17" s="82">
        <f>SUMIFS('TEAMS H1'!M:M,'TEAMS H1'!$A:$A,$B17&amp;" - TOTAL SCORE")</f>
        <v>0</v>
      </c>
      <c r="N17" s="82">
        <f>SUMIFS('TEAMS H1'!N:N,'TEAMS H1'!$A:$A,$B17&amp;" - TOTAL SCORE")</f>
        <v>0</v>
      </c>
      <c r="O17" s="82">
        <f>SUMIFS('TEAMS H1'!O:O,'TEAMS H1'!$A:$A,$B17&amp;" - TOTAL SCORE")</f>
        <v>0</v>
      </c>
      <c r="P17" s="82">
        <f>SUMIFS('TEAMS H1'!P:P,'TEAMS H1'!$A:$A,$B17&amp;" - TOTAL SCORE")</f>
        <v>0</v>
      </c>
      <c r="Q17" s="82">
        <f>SUMIFS('TEAMS H1'!Q:Q,'TEAMS H1'!$A:$A,$B17&amp;" - TOTAL SCORE")</f>
        <v>0</v>
      </c>
      <c r="R17" s="82">
        <f>SUMIFS('TEAMS H1'!R:R,'TEAMS H1'!$A:$A,$B17&amp;" - TOTAL SCORE")</f>
        <v>0</v>
      </c>
      <c r="S17" s="82">
        <f>SUMIFS('TEAMS H1'!S:S,'TEAMS H1'!$A:$A,$B17&amp;" - TOTAL SCORE")</f>
        <v>0</v>
      </c>
      <c r="T17" s="83" t="str">
        <f t="shared" si="0"/>
        <v>No Score</v>
      </c>
      <c r="U17" s="68" t="str">
        <f>IF(T17="No Score","No Score",RANK(T17,$T$5:$T$36,0)+COUNTIF($T$5:T17,T17)-1)</f>
        <v>No Score</v>
      </c>
    </row>
    <row r="18" spans="1:21" x14ac:dyDescent="0.25">
      <c r="A18" s="11">
        <v>14</v>
      </c>
      <c r="B18" s="67" t="str">
        <f>VLOOKUP($A18,'TEAM INPUT'!$A$5:$AM$39,2,FALSE)</f>
        <v xml:space="preserve"> - </v>
      </c>
      <c r="C18" s="67" t="str">
        <f>VLOOKUP($A18,'TEAM INPUT'!$A$5:$AM$39,3,FALSE)</f>
        <v xml:space="preserve"> - </v>
      </c>
      <c r="D18" s="11" t="str">
        <f>VLOOKUP($A18,'TEAM INPUT'!$A$5:$AM$39,5,FALSE)</f>
        <v xml:space="preserve"> - </v>
      </c>
      <c r="E18" s="11" t="str">
        <f>VLOOKUP($A18,'TEAM INPUT'!$A$5:$AM$39,9,FALSE)</f>
        <v xml:space="preserve"> - </v>
      </c>
      <c r="G18" s="82">
        <f>SUMIFS('TEAMS H1'!G:G,'TEAMS H1'!$A:$A,$B18&amp;" - TOTAL SCORE")</f>
        <v>0</v>
      </c>
      <c r="H18" s="82">
        <f>SUMIFS('TEAMS H1'!H:H,'TEAMS H1'!$A:$A,$B18&amp;" - TOTAL SCORE")</f>
        <v>0</v>
      </c>
      <c r="I18" s="82">
        <f>SUMIFS('TEAMS H1'!I:I,'TEAMS H1'!$A:$A,$B18&amp;" - TOTAL SCORE")</f>
        <v>0</v>
      </c>
      <c r="J18" s="82">
        <f>SUMIFS('TEAMS H1'!J:J,'TEAMS H1'!$A:$A,$B18&amp;" - TOTAL SCORE")</f>
        <v>0</v>
      </c>
      <c r="K18" s="82">
        <f>SUMIFS('TEAMS H1'!K:K,'TEAMS H1'!$A:$A,$B18&amp;" - TOTAL SCORE")</f>
        <v>0</v>
      </c>
      <c r="L18" s="82">
        <f>SUMIFS('TEAMS H1'!L:L,'TEAMS H1'!$A:$A,$B18&amp;" - TOTAL SCORE")</f>
        <v>0</v>
      </c>
      <c r="M18" s="82">
        <f>SUMIFS('TEAMS H1'!M:M,'TEAMS H1'!$A:$A,$B18&amp;" - TOTAL SCORE")</f>
        <v>0</v>
      </c>
      <c r="N18" s="82">
        <f>SUMIFS('TEAMS H1'!N:N,'TEAMS H1'!$A:$A,$B18&amp;" - TOTAL SCORE")</f>
        <v>0</v>
      </c>
      <c r="O18" s="82">
        <f>SUMIFS('TEAMS H1'!O:O,'TEAMS H1'!$A:$A,$B18&amp;" - TOTAL SCORE")</f>
        <v>0</v>
      </c>
      <c r="P18" s="82">
        <f>SUMIFS('TEAMS H1'!P:P,'TEAMS H1'!$A:$A,$B18&amp;" - TOTAL SCORE")</f>
        <v>0</v>
      </c>
      <c r="Q18" s="82">
        <f>SUMIFS('TEAMS H1'!Q:Q,'TEAMS H1'!$A:$A,$B18&amp;" - TOTAL SCORE")</f>
        <v>0</v>
      </c>
      <c r="R18" s="82">
        <f>SUMIFS('TEAMS H1'!R:R,'TEAMS H1'!$A:$A,$B18&amp;" - TOTAL SCORE")</f>
        <v>0</v>
      </c>
      <c r="S18" s="82">
        <f>SUMIFS('TEAMS H1'!S:S,'TEAMS H1'!$A:$A,$B18&amp;" - TOTAL SCORE")</f>
        <v>0</v>
      </c>
      <c r="T18" s="83" t="str">
        <f t="shared" si="0"/>
        <v>No Score</v>
      </c>
      <c r="U18" s="68" t="str">
        <f>IF(T18="No Score","No Score",RANK(T18,$T$5:$T$36,0)+COUNTIF($T$5:T18,T18)-1)</f>
        <v>No Score</v>
      </c>
    </row>
    <row r="19" spans="1:21" x14ac:dyDescent="0.25">
      <c r="A19" s="11">
        <v>15</v>
      </c>
      <c r="B19" s="67" t="str">
        <f>VLOOKUP($A19,'TEAM INPUT'!$A$5:$AM$39,2,FALSE)</f>
        <v xml:space="preserve"> - </v>
      </c>
      <c r="C19" s="67" t="str">
        <f>VLOOKUP($A19,'TEAM INPUT'!$A$5:$AM$39,3,FALSE)</f>
        <v xml:space="preserve"> - </v>
      </c>
      <c r="D19" s="11" t="str">
        <f>VLOOKUP($A19,'TEAM INPUT'!$A$5:$AM$39,5,FALSE)</f>
        <v xml:space="preserve"> - </v>
      </c>
      <c r="E19" s="11" t="str">
        <f>VLOOKUP($A19,'TEAM INPUT'!$A$5:$AM$39,9,FALSE)</f>
        <v xml:space="preserve"> - </v>
      </c>
      <c r="G19" s="82">
        <f>SUMIFS('TEAMS H1'!G:G,'TEAMS H1'!$A:$A,$B19&amp;" - TOTAL SCORE")</f>
        <v>0</v>
      </c>
      <c r="H19" s="82">
        <f>SUMIFS('TEAMS H1'!H:H,'TEAMS H1'!$A:$A,$B19&amp;" - TOTAL SCORE")</f>
        <v>0</v>
      </c>
      <c r="I19" s="82">
        <f>SUMIFS('TEAMS H1'!I:I,'TEAMS H1'!$A:$A,$B19&amp;" - TOTAL SCORE")</f>
        <v>0</v>
      </c>
      <c r="J19" s="82">
        <f>SUMIFS('TEAMS H1'!J:J,'TEAMS H1'!$A:$A,$B19&amp;" - TOTAL SCORE")</f>
        <v>0</v>
      </c>
      <c r="K19" s="82">
        <f>SUMIFS('TEAMS H1'!K:K,'TEAMS H1'!$A:$A,$B19&amp;" - TOTAL SCORE")</f>
        <v>0</v>
      </c>
      <c r="L19" s="82">
        <f>SUMIFS('TEAMS H1'!L:L,'TEAMS H1'!$A:$A,$B19&amp;" - TOTAL SCORE")</f>
        <v>0</v>
      </c>
      <c r="M19" s="82">
        <f>SUMIFS('TEAMS H1'!M:M,'TEAMS H1'!$A:$A,$B19&amp;" - TOTAL SCORE")</f>
        <v>0</v>
      </c>
      <c r="N19" s="82">
        <f>SUMIFS('TEAMS H1'!N:N,'TEAMS H1'!$A:$A,$B19&amp;" - TOTAL SCORE")</f>
        <v>0</v>
      </c>
      <c r="O19" s="82">
        <f>SUMIFS('TEAMS H1'!O:O,'TEAMS H1'!$A:$A,$B19&amp;" - TOTAL SCORE")</f>
        <v>0</v>
      </c>
      <c r="P19" s="82">
        <f>SUMIFS('TEAMS H1'!P:P,'TEAMS H1'!$A:$A,$B19&amp;" - TOTAL SCORE")</f>
        <v>0</v>
      </c>
      <c r="Q19" s="82">
        <f>SUMIFS('TEAMS H1'!Q:Q,'TEAMS H1'!$A:$A,$B19&amp;" - TOTAL SCORE")</f>
        <v>0</v>
      </c>
      <c r="R19" s="82">
        <f>SUMIFS('TEAMS H1'!R:R,'TEAMS H1'!$A:$A,$B19&amp;" - TOTAL SCORE")</f>
        <v>0</v>
      </c>
      <c r="S19" s="82">
        <f>SUMIFS('TEAMS H1'!S:S,'TEAMS H1'!$A:$A,$B19&amp;" - TOTAL SCORE")</f>
        <v>0</v>
      </c>
      <c r="T19" s="83" t="str">
        <f t="shared" si="0"/>
        <v>No Score</v>
      </c>
      <c r="U19" s="68" t="str">
        <f>IF(T19="No Score","No Score",RANK(T19,$T$5:$T$36,0)+COUNTIF($T$5:T19,T19)-1)</f>
        <v>No Score</v>
      </c>
    </row>
    <row r="20" spans="1:21" x14ac:dyDescent="0.25">
      <c r="A20" s="11">
        <v>16</v>
      </c>
      <c r="B20" s="67" t="str">
        <f>VLOOKUP($A20,'TEAM INPUT'!$A$5:$AM$39,2,FALSE)</f>
        <v xml:space="preserve"> - </v>
      </c>
      <c r="C20" s="67" t="str">
        <f>VLOOKUP($A20,'TEAM INPUT'!$A$5:$AM$39,3,FALSE)</f>
        <v xml:space="preserve"> - </v>
      </c>
      <c r="D20" s="11" t="str">
        <f>VLOOKUP($A20,'TEAM INPUT'!$A$5:$AM$39,5,FALSE)</f>
        <v xml:space="preserve"> - </v>
      </c>
      <c r="E20" s="11" t="str">
        <f>VLOOKUP($A20,'TEAM INPUT'!$A$5:$AM$39,9,FALSE)</f>
        <v xml:space="preserve"> - </v>
      </c>
      <c r="G20" s="82">
        <f>SUMIFS('TEAMS H1'!G:G,'TEAMS H1'!$A:$A,$B20&amp;" - TOTAL SCORE")</f>
        <v>0</v>
      </c>
      <c r="H20" s="82">
        <f>SUMIFS('TEAMS H1'!H:H,'TEAMS H1'!$A:$A,$B20&amp;" - TOTAL SCORE")</f>
        <v>0</v>
      </c>
      <c r="I20" s="82">
        <f>SUMIFS('TEAMS H1'!I:I,'TEAMS H1'!$A:$A,$B20&amp;" - TOTAL SCORE")</f>
        <v>0</v>
      </c>
      <c r="J20" s="82">
        <f>SUMIFS('TEAMS H1'!J:J,'TEAMS H1'!$A:$A,$B20&amp;" - TOTAL SCORE")</f>
        <v>0</v>
      </c>
      <c r="K20" s="82">
        <f>SUMIFS('TEAMS H1'!K:K,'TEAMS H1'!$A:$A,$B20&amp;" - TOTAL SCORE")</f>
        <v>0</v>
      </c>
      <c r="L20" s="82">
        <f>SUMIFS('TEAMS H1'!L:L,'TEAMS H1'!$A:$A,$B20&amp;" - TOTAL SCORE")</f>
        <v>0</v>
      </c>
      <c r="M20" s="82">
        <f>SUMIFS('TEAMS H1'!M:M,'TEAMS H1'!$A:$A,$B20&amp;" - TOTAL SCORE")</f>
        <v>0</v>
      </c>
      <c r="N20" s="82">
        <f>SUMIFS('TEAMS H1'!N:N,'TEAMS H1'!$A:$A,$B20&amp;" - TOTAL SCORE")</f>
        <v>0</v>
      </c>
      <c r="O20" s="82">
        <f>SUMIFS('TEAMS H1'!O:O,'TEAMS H1'!$A:$A,$B20&amp;" - TOTAL SCORE")</f>
        <v>0</v>
      </c>
      <c r="P20" s="82">
        <f>SUMIFS('TEAMS H1'!P:P,'TEAMS H1'!$A:$A,$B20&amp;" - TOTAL SCORE")</f>
        <v>0</v>
      </c>
      <c r="Q20" s="82">
        <f>SUMIFS('TEAMS H1'!Q:Q,'TEAMS H1'!$A:$A,$B20&amp;" - TOTAL SCORE")</f>
        <v>0</v>
      </c>
      <c r="R20" s="82">
        <f>SUMIFS('TEAMS H1'!R:R,'TEAMS H1'!$A:$A,$B20&amp;" - TOTAL SCORE")</f>
        <v>0</v>
      </c>
      <c r="S20" s="82">
        <f>SUMIFS('TEAMS H1'!S:S,'TEAMS H1'!$A:$A,$B20&amp;" - TOTAL SCORE")</f>
        <v>0</v>
      </c>
      <c r="T20" s="83" t="str">
        <f t="shared" si="0"/>
        <v>No Score</v>
      </c>
      <c r="U20" s="68" t="str">
        <f>IF(T20="No Score","No Score",RANK(T20,$T$5:$T$36,0)+COUNTIF($T$5:T20,T20)-1)</f>
        <v>No Score</v>
      </c>
    </row>
    <row r="21" spans="1:21" x14ac:dyDescent="0.25">
      <c r="A21" s="11">
        <v>17</v>
      </c>
      <c r="B21" s="67" t="str">
        <f>VLOOKUP($A21,'TEAM INPUT'!$A$5:$AM$39,2,FALSE)</f>
        <v xml:space="preserve"> - </v>
      </c>
      <c r="C21" s="67" t="str">
        <f>VLOOKUP($A21,'TEAM INPUT'!$A$5:$AM$39,3,FALSE)</f>
        <v xml:space="preserve"> - </v>
      </c>
      <c r="D21" s="11" t="str">
        <f>VLOOKUP($A21,'TEAM INPUT'!$A$5:$AM$39,5,FALSE)</f>
        <v xml:space="preserve"> - </v>
      </c>
      <c r="E21" s="11" t="str">
        <f>VLOOKUP($A21,'TEAM INPUT'!$A$5:$AM$39,9,FALSE)</f>
        <v xml:space="preserve"> - </v>
      </c>
      <c r="G21" s="82">
        <f>SUMIFS('TEAMS H1'!G:G,'TEAMS H1'!$A:$A,$B21&amp;" - TOTAL SCORE")</f>
        <v>0</v>
      </c>
      <c r="H21" s="82">
        <f>SUMIFS('TEAMS H1'!H:H,'TEAMS H1'!$A:$A,$B21&amp;" - TOTAL SCORE")</f>
        <v>0</v>
      </c>
      <c r="I21" s="82">
        <f>SUMIFS('TEAMS H1'!I:I,'TEAMS H1'!$A:$A,$B21&amp;" - TOTAL SCORE")</f>
        <v>0</v>
      </c>
      <c r="J21" s="82">
        <f>SUMIFS('TEAMS H1'!J:J,'TEAMS H1'!$A:$A,$B21&amp;" - TOTAL SCORE")</f>
        <v>0</v>
      </c>
      <c r="K21" s="82">
        <f>SUMIFS('TEAMS H1'!K:K,'TEAMS H1'!$A:$A,$B21&amp;" - TOTAL SCORE")</f>
        <v>0</v>
      </c>
      <c r="L21" s="82">
        <f>SUMIFS('TEAMS H1'!L:L,'TEAMS H1'!$A:$A,$B21&amp;" - TOTAL SCORE")</f>
        <v>0</v>
      </c>
      <c r="M21" s="82">
        <f>SUMIFS('TEAMS H1'!M:M,'TEAMS H1'!$A:$A,$B21&amp;" - TOTAL SCORE")</f>
        <v>0</v>
      </c>
      <c r="N21" s="82">
        <f>SUMIFS('TEAMS H1'!N:N,'TEAMS H1'!$A:$A,$B21&amp;" - TOTAL SCORE")</f>
        <v>0</v>
      </c>
      <c r="O21" s="82">
        <f>SUMIFS('TEAMS H1'!O:O,'TEAMS H1'!$A:$A,$B21&amp;" - TOTAL SCORE")</f>
        <v>0</v>
      </c>
      <c r="P21" s="82">
        <f>SUMIFS('TEAMS H1'!P:P,'TEAMS H1'!$A:$A,$B21&amp;" - TOTAL SCORE")</f>
        <v>0</v>
      </c>
      <c r="Q21" s="82">
        <f>SUMIFS('TEAMS H1'!Q:Q,'TEAMS H1'!$A:$A,$B21&amp;" - TOTAL SCORE")</f>
        <v>0</v>
      </c>
      <c r="R21" s="82">
        <f>SUMIFS('TEAMS H1'!R:R,'TEAMS H1'!$A:$A,$B21&amp;" - TOTAL SCORE")</f>
        <v>0</v>
      </c>
      <c r="S21" s="82">
        <f>SUMIFS('TEAMS H1'!S:S,'TEAMS H1'!$A:$A,$B21&amp;" - TOTAL SCORE")</f>
        <v>0</v>
      </c>
      <c r="T21" s="83" t="str">
        <f t="shared" si="0"/>
        <v>No Score</v>
      </c>
      <c r="U21" s="68" t="str">
        <f>IF(T21="No Score","No Score",RANK(T21,$T$5:$T$36,0)+COUNTIF($T$5:T21,T21)-1)</f>
        <v>No Score</v>
      </c>
    </row>
    <row r="22" spans="1:21" x14ac:dyDescent="0.25">
      <c r="A22" s="11">
        <v>18</v>
      </c>
      <c r="B22" s="67" t="str">
        <f>VLOOKUP($A22,'TEAM INPUT'!$A$5:$AM$39,2,FALSE)</f>
        <v xml:space="preserve"> - </v>
      </c>
      <c r="C22" s="67" t="str">
        <f>VLOOKUP($A22,'TEAM INPUT'!$A$5:$AM$39,3,FALSE)</f>
        <v xml:space="preserve"> - </v>
      </c>
      <c r="D22" s="11" t="str">
        <f>VLOOKUP($A22,'TEAM INPUT'!$A$5:$AM$39,5,FALSE)</f>
        <v xml:space="preserve"> - </v>
      </c>
      <c r="E22" s="11" t="str">
        <f>VLOOKUP($A22,'TEAM INPUT'!$A$5:$AM$39,9,FALSE)</f>
        <v xml:space="preserve"> - </v>
      </c>
      <c r="G22" s="82">
        <f>SUMIFS('TEAMS H1'!G:G,'TEAMS H1'!$A:$A,$B22&amp;" - TOTAL SCORE")</f>
        <v>0</v>
      </c>
      <c r="H22" s="82">
        <f>SUMIFS('TEAMS H1'!H:H,'TEAMS H1'!$A:$A,$B22&amp;" - TOTAL SCORE")</f>
        <v>0</v>
      </c>
      <c r="I22" s="82">
        <f>SUMIFS('TEAMS H1'!I:I,'TEAMS H1'!$A:$A,$B22&amp;" - TOTAL SCORE")</f>
        <v>0</v>
      </c>
      <c r="J22" s="82">
        <f>SUMIFS('TEAMS H1'!J:J,'TEAMS H1'!$A:$A,$B22&amp;" - TOTAL SCORE")</f>
        <v>0</v>
      </c>
      <c r="K22" s="82">
        <f>SUMIFS('TEAMS H1'!K:K,'TEAMS H1'!$A:$A,$B22&amp;" - TOTAL SCORE")</f>
        <v>0</v>
      </c>
      <c r="L22" s="82">
        <f>SUMIFS('TEAMS H1'!L:L,'TEAMS H1'!$A:$A,$B22&amp;" - TOTAL SCORE")</f>
        <v>0</v>
      </c>
      <c r="M22" s="82">
        <f>SUMIFS('TEAMS H1'!M:M,'TEAMS H1'!$A:$A,$B22&amp;" - TOTAL SCORE")</f>
        <v>0</v>
      </c>
      <c r="N22" s="82">
        <f>SUMIFS('TEAMS H1'!N:N,'TEAMS H1'!$A:$A,$B22&amp;" - TOTAL SCORE")</f>
        <v>0</v>
      </c>
      <c r="O22" s="82">
        <f>SUMIFS('TEAMS H1'!O:O,'TEAMS H1'!$A:$A,$B22&amp;" - TOTAL SCORE")</f>
        <v>0</v>
      </c>
      <c r="P22" s="82">
        <f>SUMIFS('TEAMS H1'!P:P,'TEAMS H1'!$A:$A,$B22&amp;" - TOTAL SCORE")</f>
        <v>0</v>
      </c>
      <c r="Q22" s="82">
        <f>SUMIFS('TEAMS H1'!Q:Q,'TEAMS H1'!$A:$A,$B22&amp;" - TOTAL SCORE")</f>
        <v>0</v>
      </c>
      <c r="R22" s="82">
        <f>SUMIFS('TEAMS H1'!R:R,'TEAMS H1'!$A:$A,$B22&amp;" - TOTAL SCORE")</f>
        <v>0</v>
      </c>
      <c r="S22" s="82">
        <f>SUMIFS('TEAMS H1'!S:S,'TEAMS H1'!$A:$A,$B22&amp;" - TOTAL SCORE")</f>
        <v>0</v>
      </c>
      <c r="T22" s="83" t="str">
        <f t="shared" si="0"/>
        <v>No Score</v>
      </c>
      <c r="U22" s="68" t="str">
        <f>IF(T22="No Score","No Score",RANK(T22,$T$5:$T$36,0)+COUNTIF($T$5:T22,T22)-1)</f>
        <v>No Score</v>
      </c>
    </row>
    <row r="23" spans="1:21" x14ac:dyDescent="0.25">
      <c r="A23" s="11">
        <v>19</v>
      </c>
      <c r="B23" s="67" t="str">
        <f>VLOOKUP($A23,'TEAM INPUT'!$A$5:$AM$39,2,FALSE)</f>
        <v xml:space="preserve"> - </v>
      </c>
      <c r="C23" s="67" t="str">
        <f>VLOOKUP($A23,'TEAM INPUT'!$A$5:$AM$39,3,FALSE)</f>
        <v xml:space="preserve"> - </v>
      </c>
      <c r="D23" s="11" t="str">
        <f>VLOOKUP($A23,'TEAM INPUT'!$A$5:$AM$39,5,FALSE)</f>
        <v xml:space="preserve"> - </v>
      </c>
      <c r="E23" s="11" t="str">
        <f>VLOOKUP($A23,'TEAM INPUT'!$A$5:$AM$39,9,FALSE)</f>
        <v xml:space="preserve"> - </v>
      </c>
      <c r="G23" s="82">
        <f>SUMIFS('TEAMS H1'!G:G,'TEAMS H1'!$A:$A,$B23&amp;" - TOTAL SCORE")</f>
        <v>0</v>
      </c>
      <c r="H23" s="82">
        <f>SUMIFS('TEAMS H1'!H:H,'TEAMS H1'!$A:$A,$B23&amp;" - TOTAL SCORE")</f>
        <v>0</v>
      </c>
      <c r="I23" s="82">
        <f>SUMIFS('TEAMS H1'!I:I,'TEAMS H1'!$A:$A,$B23&amp;" - TOTAL SCORE")</f>
        <v>0</v>
      </c>
      <c r="J23" s="82">
        <f>SUMIFS('TEAMS H1'!J:J,'TEAMS H1'!$A:$A,$B23&amp;" - TOTAL SCORE")</f>
        <v>0</v>
      </c>
      <c r="K23" s="82">
        <f>SUMIFS('TEAMS H1'!K:K,'TEAMS H1'!$A:$A,$B23&amp;" - TOTAL SCORE")</f>
        <v>0</v>
      </c>
      <c r="L23" s="82">
        <f>SUMIFS('TEAMS H1'!L:L,'TEAMS H1'!$A:$A,$B23&amp;" - TOTAL SCORE")</f>
        <v>0</v>
      </c>
      <c r="M23" s="82">
        <f>SUMIFS('TEAMS H1'!M:M,'TEAMS H1'!$A:$A,$B23&amp;" - TOTAL SCORE")</f>
        <v>0</v>
      </c>
      <c r="N23" s="82">
        <f>SUMIFS('TEAMS H1'!N:N,'TEAMS H1'!$A:$A,$B23&amp;" - TOTAL SCORE")</f>
        <v>0</v>
      </c>
      <c r="O23" s="82">
        <f>SUMIFS('TEAMS H1'!O:O,'TEAMS H1'!$A:$A,$B23&amp;" - TOTAL SCORE")</f>
        <v>0</v>
      </c>
      <c r="P23" s="82">
        <f>SUMIFS('TEAMS H1'!P:P,'TEAMS H1'!$A:$A,$B23&amp;" - TOTAL SCORE")</f>
        <v>0</v>
      </c>
      <c r="Q23" s="82">
        <f>SUMIFS('TEAMS H1'!Q:Q,'TEAMS H1'!$A:$A,$B23&amp;" - TOTAL SCORE")</f>
        <v>0</v>
      </c>
      <c r="R23" s="82">
        <f>SUMIFS('TEAMS H1'!R:R,'TEAMS H1'!$A:$A,$B23&amp;" - TOTAL SCORE")</f>
        <v>0</v>
      </c>
      <c r="S23" s="82">
        <f>SUMIFS('TEAMS H1'!S:S,'TEAMS H1'!$A:$A,$B23&amp;" - TOTAL SCORE")</f>
        <v>0</v>
      </c>
      <c r="T23" s="83" t="str">
        <f t="shared" si="0"/>
        <v>No Score</v>
      </c>
      <c r="U23" s="68" t="str">
        <f>IF(T23="No Score","No Score",RANK(T23,$T$5:$T$36,0)+COUNTIF($T$5:T23,T23)-1)</f>
        <v>No Score</v>
      </c>
    </row>
    <row r="24" spans="1:21" x14ac:dyDescent="0.25">
      <c r="A24" s="11">
        <v>20</v>
      </c>
      <c r="B24" s="67" t="str">
        <f>VLOOKUP($A24,'TEAM INPUT'!$A$5:$AM$39,2,FALSE)</f>
        <v xml:space="preserve"> - </v>
      </c>
      <c r="C24" s="67" t="str">
        <f>VLOOKUP($A24,'TEAM INPUT'!$A$5:$AM$39,3,FALSE)</f>
        <v xml:space="preserve"> - </v>
      </c>
      <c r="D24" s="11" t="str">
        <f>VLOOKUP($A24,'TEAM INPUT'!$A$5:$AM$39,5,FALSE)</f>
        <v xml:space="preserve"> - </v>
      </c>
      <c r="E24" s="11" t="str">
        <f>VLOOKUP($A24,'TEAM INPUT'!$A$5:$AM$39,9,FALSE)</f>
        <v xml:space="preserve"> - </v>
      </c>
      <c r="G24" s="82">
        <f>SUMIFS('TEAMS H1'!G:G,'TEAMS H1'!$A:$A,$B24&amp;" - TOTAL SCORE")</f>
        <v>0</v>
      </c>
      <c r="H24" s="82">
        <f>SUMIFS('TEAMS H1'!H:H,'TEAMS H1'!$A:$A,$B24&amp;" - TOTAL SCORE")</f>
        <v>0</v>
      </c>
      <c r="I24" s="82">
        <f>SUMIFS('TEAMS H1'!I:I,'TEAMS H1'!$A:$A,$B24&amp;" - TOTAL SCORE")</f>
        <v>0</v>
      </c>
      <c r="J24" s="82">
        <f>SUMIFS('TEAMS H1'!J:J,'TEAMS H1'!$A:$A,$B24&amp;" - TOTAL SCORE")</f>
        <v>0</v>
      </c>
      <c r="K24" s="82">
        <f>SUMIFS('TEAMS H1'!K:K,'TEAMS H1'!$A:$A,$B24&amp;" - TOTAL SCORE")</f>
        <v>0</v>
      </c>
      <c r="L24" s="82">
        <f>SUMIFS('TEAMS H1'!L:L,'TEAMS H1'!$A:$A,$B24&amp;" - TOTAL SCORE")</f>
        <v>0</v>
      </c>
      <c r="M24" s="82">
        <f>SUMIFS('TEAMS H1'!M:M,'TEAMS H1'!$A:$A,$B24&amp;" - TOTAL SCORE")</f>
        <v>0</v>
      </c>
      <c r="N24" s="82">
        <f>SUMIFS('TEAMS H1'!N:N,'TEAMS H1'!$A:$A,$B24&amp;" - TOTAL SCORE")</f>
        <v>0</v>
      </c>
      <c r="O24" s="82">
        <f>SUMIFS('TEAMS H1'!O:O,'TEAMS H1'!$A:$A,$B24&amp;" - TOTAL SCORE")</f>
        <v>0</v>
      </c>
      <c r="P24" s="82">
        <f>SUMIFS('TEAMS H1'!P:P,'TEAMS H1'!$A:$A,$B24&amp;" - TOTAL SCORE")</f>
        <v>0</v>
      </c>
      <c r="Q24" s="82">
        <f>SUMIFS('TEAMS H1'!Q:Q,'TEAMS H1'!$A:$A,$B24&amp;" - TOTAL SCORE")</f>
        <v>0</v>
      </c>
      <c r="R24" s="82">
        <f>SUMIFS('TEAMS H1'!R:R,'TEAMS H1'!$A:$A,$B24&amp;" - TOTAL SCORE")</f>
        <v>0</v>
      </c>
      <c r="S24" s="82">
        <f>SUMIFS('TEAMS H1'!S:S,'TEAMS H1'!$A:$A,$B24&amp;" - TOTAL SCORE")</f>
        <v>0</v>
      </c>
      <c r="T24" s="83" t="str">
        <f t="shared" si="0"/>
        <v>No Score</v>
      </c>
      <c r="U24" s="68" t="str">
        <f>IF(T24="No Score","No Score",RANK(T24,$T$5:$T$36,0)+COUNTIF($T$5:T24,T24)-1)</f>
        <v>No Score</v>
      </c>
    </row>
    <row r="25" spans="1:21" x14ac:dyDescent="0.25">
      <c r="A25" s="11">
        <v>21</v>
      </c>
      <c r="B25" s="67" t="str">
        <f>VLOOKUP($A25,'TEAM INPUT'!$A$5:$AM$39,2,FALSE)</f>
        <v xml:space="preserve"> - </v>
      </c>
      <c r="C25" s="67" t="str">
        <f>VLOOKUP($A25,'TEAM INPUT'!$A$5:$AM$39,3,FALSE)</f>
        <v xml:space="preserve"> - </v>
      </c>
      <c r="D25" s="11" t="str">
        <f>VLOOKUP($A25,'TEAM INPUT'!$A$5:$AM$39,5,FALSE)</f>
        <v xml:space="preserve"> - </v>
      </c>
      <c r="E25" s="11" t="str">
        <f>VLOOKUP($A25,'TEAM INPUT'!$A$5:$AM$39,9,FALSE)</f>
        <v xml:space="preserve"> - </v>
      </c>
      <c r="G25" s="82">
        <f>SUMIFS('TEAMS H1'!G:G,'TEAMS H1'!$A:$A,$B25&amp;" - TOTAL SCORE")</f>
        <v>0</v>
      </c>
      <c r="H25" s="82">
        <f>SUMIFS('TEAMS H1'!H:H,'TEAMS H1'!$A:$A,$B25&amp;" - TOTAL SCORE")</f>
        <v>0</v>
      </c>
      <c r="I25" s="82">
        <f>SUMIFS('TEAMS H1'!I:I,'TEAMS H1'!$A:$A,$B25&amp;" - TOTAL SCORE")</f>
        <v>0</v>
      </c>
      <c r="J25" s="82">
        <f>SUMIFS('TEAMS H1'!J:J,'TEAMS H1'!$A:$A,$B25&amp;" - TOTAL SCORE")</f>
        <v>0</v>
      </c>
      <c r="K25" s="82">
        <f>SUMIFS('TEAMS H1'!K:K,'TEAMS H1'!$A:$A,$B25&amp;" - TOTAL SCORE")</f>
        <v>0</v>
      </c>
      <c r="L25" s="82">
        <f>SUMIFS('TEAMS H1'!L:L,'TEAMS H1'!$A:$A,$B25&amp;" - TOTAL SCORE")</f>
        <v>0</v>
      </c>
      <c r="M25" s="82">
        <f>SUMIFS('TEAMS H1'!M:M,'TEAMS H1'!$A:$A,$B25&amp;" - TOTAL SCORE")</f>
        <v>0</v>
      </c>
      <c r="N25" s="82">
        <f>SUMIFS('TEAMS H1'!N:N,'TEAMS H1'!$A:$A,$B25&amp;" - TOTAL SCORE")</f>
        <v>0</v>
      </c>
      <c r="O25" s="82">
        <f>SUMIFS('TEAMS H1'!O:O,'TEAMS H1'!$A:$A,$B25&amp;" - TOTAL SCORE")</f>
        <v>0</v>
      </c>
      <c r="P25" s="82">
        <f>SUMIFS('TEAMS H1'!P:P,'TEAMS H1'!$A:$A,$B25&amp;" - TOTAL SCORE")</f>
        <v>0</v>
      </c>
      <c r="Q25" s="82">
        <f>SUMIFS('TEAMS H1'!Q:Q,'TEAMS H1'!$A:$A,$B25&amp;" - TOTAL SCORE")</f>
        <v>0</v>
      </c>
      <c r="R25" s="82">
        <f>SUMIFS('TEAMS H1'!R:R,'TEAMS H1'!$A:$A,$B25&amp;" - TOTAL SCORE")</f>
        <v>0</v>
      </c>
      <c r="S25" s="82">
        <f>SUMIFS('TEAMS H1'!S:S,'TEAMS H1'!$A:$A,$B25&amp;" - TOTAL SCORE")</f>
        <v>0</v>
      </c>
      <c r="T25" s="83" t="str">
        <f t="shared" si="0"/>
        <v>No Score</v>
      </c>
      <c r="U25" s="68" t="str">
        <f>IF(T25="No Score","No Score",RANK(T25,$T$5:$T$36,0)+COUNTIF($T$5:T25,T25)-1)</f>
        <v>No Score</v>
      </c>
    </row>
    <row r="26" spans="1:21" x14ac:dyDescent="0.25">
      <c r="A26" s="11">
        <v>22</v>
      </c>
      <c r="B26" s="67" t="str">
        <f>VLOOKUP($A26,'TEAM INPUT'!$A$5:$AM$39,2,FALSE)</f>
        <v xml:space="preserve"> - </v>
      </c>
      <c r="C26" s="67" t="str">
        <f>VLOOKUP($A26,'TEAM INPUT'!$A$5:$AM$39,3,FALSE)</f>
        <v xml:space="preserve"> - </v>
      </c>
      <c r="D26" s="11" t="str">
        <f>VLOOKUP($A26,'TEAM INPUT'!$A$5:$AM$39,5,FALSE)</f>
        <v xml:space="preserve"> - </v>
      </c>
      <c r="E26" s="11" t="str">
        <f>VLOOKUP($A26,'TEAM INPUT'!$A$5:$AM$39,9,FALSE)</f>
        <v xml:space="preserve"> - </v>
      </c>
      <c r="G26" s="82">
        <f>SUMIFS('TEAMS H1'!G:G,'TEAMS H1'!$A:$A,$B26&amp;" - TOTAL SCORE")</f>
        <v>0</v>
      </c>
      <c r="H26" s="82">
        <f>SUMIFS('TEAMS H1'!H:H,'TEAMS H1'!$A:$A,$B26&amp;" - TOTAL SCORE")</f>
        <v>0</v>
      </c>
      <c r="I26" s="82">
        <f>SUMIFS('TEAMS H1'!I:I,'TEAMS H1'!$A:$A,$B26&amp;" - TOTAL SCORE")</f>
        <v>0</v>
      </c>
      <c r="J26" s="82">
        <f>SUMIFS('TEAMS H1'!J:J,'TEAMS H1'!$A:$A,$B26&amp;" - TOTAL SCORE")</f>
        <v>0</v>
      </c>
      <c r="K26" s="82">
        <f>SUMIFS('TEAMS H1'!K:K,'TEAMS H1'!$A:$A,$B26&amp;" - TOTAL SCORE")</f>
        <v>0</v>
      </c>
      <c r="L26" s="82">
        <f>SUMIFS('TEAMS H1'!L:L,'TEAMS H1'!$A:$A,$B26&amp;" - TOTAL SCORE")</f>
        <v>0</v>
      </c>
      <c r="M26" s="82">
        <f>SUMIFS('TEAMS H1'!M:M,'TEAMS H1'!$A:$A,$B26&amp;" - TOTAL SCORE")</f>
        <v>0</v>
      </c>
      <c r="N26" s="82">
        <f>SUMIFS('TEAMS H1'!N:N,'TEAMS H1'!$A:$A,$B26&amp;" - TOTAL SCORE")</f>
        <v>0</v>
      </c>
      <c r="O26" s="82">
        <f>SUMIFS('TEAMS H1'!O:O,'TEAMS H1'!$A:$A,$B26&amp;" - TOTAL SCORE")</f>
        <v>0</v>
      </c>
      <c r="P26" s="82">
        <f>SUMIFS('TEAMS H1'!P:P,'TEAMS H1'!$A:$A,$B26&amp;" - TOTAL SCORE")</f>
        <v>0</v>
      </c>
      <c r="Q26" s="82">
        <f>SUMIFS('TEAMS H1'!Q:Q,'TEAMS H1'!$A:$A,$B26&amp;" - TOTAL SCORE")</f>
        <v>0</v>
      </c>
      <c r="R26" s="82">
        <f>SUMIFS('TEAMS H1'!R:R,'TEAMS H1'!$A:$A,$B26&amp;" - TOTAL SCORE")</f>
        <v>0</v>
      </c>
      <c r="S26" s="82">
        <f>SUMIFS('TEAMS H1'!S:S,'TEAMS H1'!$A:$A,$B26&amp;" - TOTAL SCORE")</f>
        <v>0</v>
      </c>
      <c r="T26" s="83" t="str">
        <f t="shared" si="0"/>
        <v>No Score</v>
      </c>
      <c r="U26" s="68" t="str">
        <f>IF(T26="No Score","No Score",RANK(T26,$T$5:$T$36,0)+COUNTIF($T$5:T26,T26)-1)</f>
        <v>No Score</v>
      </c>
    </row>
    <row r="27" spans="1:21" x14ac:dyDescent="0.25">
      <c r="A27" s="11">
        <v>23</v>
      </c>
      <c r="B27" s="67" t="str">
        <f>VLOOKUP($A27,'TEAM INPUT'!$A$5:$AM$39,2,FALSE)</f>
        <v xml:space="preserve"> - </v>
      </c>
      <c r="C27" s="67" t="str">
        <f>VLOOKUP($A27,'TEAM INPUT'!$A$5:$AM$39,3,FALSE)</f>
        <v xml:space="preserve"> - </v>
      </c>
      <c r="D27" s="11" t="str">
        <f>VLOOKUP($A27,'TEAM INPUT'!$A$5:$AM$39,5,FALSE)</f>
        <v xml:space="preserve"> - </v>
      </c>
      <c r="E27" s="11" t="str">
        <f>VLOOKUP($A27,'TEAM INPUT'!$A$5:$AM$39,9,FALSE)</f>
        <v xml:space="preserve"> - </v>
      </c>
      <c r="G27" s="82">
        <f>SUMIFS('TEAMS H1'!G:G,'TEAMS H1'!$A:$A,$B27&amp;" - TOTAL SCORE")</f>
        <v>0</v>
      </c>
      <c r="H27" s="82">
        <f>SUMIFS('TEAMS H1'!H:H,'TEAMS H1'!$A:$A,$B27&amp;" - TOTAL SCORE")</f>
        <v>0</v>
      </c>
      <c r="I27" s="82">
        <f>SUMIFS('TEAMS H1'!I:I,'TEAMS H1'!$A:$A,$B27&amp;" - TOTAL SCORE")</f>
        <v>0</v>
      </c>
      <c r="J27" s="82">
        <f>SUMIFS('TEAMS H1'!J:J,'TEAMS H1'!$A:$A,$B27&amp;" - TOTAL SCORE")</f>
        <v>0</v>
      </c>
      <c r="K27" s="82">
        <f>SUMIFS('TEAMS H1'!K:K,'TEAMS H1'!$A:$A,$B27&amp;" - TOTAL SCORE")</f>
        <v>0</v>
      </c>
      <c r="L27" s="82">
        <f>SUMIFS('TEAMS H1'!L:L,'TEAMS H1'!$A:$A,$B27&amp;" - TOTAL SCORE")</f>
        <v>0</v>
      </c>
      <c r="M27" s="82">
        <f>SUMIFS('TEAMS H1'!M:M,'TEAMS H1'!$A:$A,$B27&amp;" - TOTAL SCORE")</f>
        <v>0</v>
      </c>
      <c r="N27" s="82">
        <f>SUMIFS('TEAMS H1'!N:N,'TEAMS H1'!$A:$A,$B27&amp;" - TOTAL SCORE")</f>
        <v>0</v>
      </c>
      <c r="O27" s="82">
        <f>SUMIFS('TEAMS H1'!O:O,'TEAMS H1'!$A:$A,$B27&amp;" - TOTAL SCORE")</f>
        <v>0</v>
      </c>
      <c r="P27" s="82">
        <f>SUMIFS('TEAMS H1'!P:P,'TEAMS H1'!$A:$A,$B27&amp;" - TOTAL SCORE")</f>
        <v>0</v>
      </c>
      <c r="Q27" s="82">
        <f>SUMIFS('TEAMS H1'!Q:Q,'TEAMS H1'!$A:$A,$B27&amp;" - TOTAL SCORE")</f>
        <v>0</v>
      </c>
      <c r="R27" s="82">
        <f>SUMIFS('TEAMS H1'!R:R,'TEAMS H1'!$A:$A,$B27&amp;" - TOTAL SCORE")</f>
        <v>0</v>
      </c>
      <c r="S27" s="82">
        <f>SUMIFS('TEAMS H1'!S:S,'TEAMS H1'!$A:$A,$B27&amp;" - TOTAL SCORE")</f>
        <v>0</v>
      </c>
      <c r="T27" s="83" t="str">
        <f t="shared" si="0"/>
        <v>No Score</v>
      </c>
      <c r="U27" s="68" t="str">
        <f>IF(T27="No Score","No Score",RANK(T27,$T$5:$T$36,0)+COUNTIF($T$5:T27,T27)-1)</f>
        <v>No Score</v>
      </c>
    </row>
    <row r="28" spans="1:21" x14ac:dyDescent="0.25">
      <c r="A28" s="11">
        <v>24</v>
      </c>
      <c r="B28" s="67" t="str">
        <f>VLOOKUP($A28,'TEAM INPUT'!$A$5:$AM$39,2,FALSE)</f>
        <v xml:space="preserve"> - </v>
      </c>
      <c r="C28" s="67" t="str">
        <f>VLOOKUP($A28,'TEAM INPUT'!$A$5:$AM$39,3,FALSE)</f>
        <v xml:space="preserve"> - </v>
      </c>
      <c r="D28" s="11" t="str">
        <f>VLOOKUP($A28,'TEAM INPUT'!$A$5:$AM$39,5,FALSE)</f>
        <v xml:space="preserve"> - </v>
      </c>
      <c r="E28" s="11" t="str">
        <f>VLOOKUP($A28,'TEAM INPUT'!$A$5:$AM$39,9,FALSE)</f>
        <v xml:space="preserve"> - </v>
      </c>
      <c r="G28" s="82">
        <f>SUMIFS('TEAMS H1'!G:G,'TEAMS H1'!$A:$A,$B28&amp;" - TOTAL SCORE")</f>
        <v>0</v>
      </c>
      <c r="H28" s="82">
        <f>SUMIFS('TEAMS H1'!H:H,'TEAMS H1'!$A:$A,$B28&amp;" - TOTAL SCORE")</f>
        <v>0</v>
      </c>
      <c r="I28" s="82">
        <f>SUMIFS('TEAMS H1'!I:I,'TEAMS H1'!$A:$A,$B28&amp;" - TOTAL SCORE")</f>
        <v>0</v>
      </c>
      <c r="J28" s="82">
        <f>SUMIFS('TEAMS H1'!J:J,'TEAMS H1'!$A:$A,$B28&amp;" - TOTAL SCORE")</f>
        <v>0</v>
      </c>
      <c r="K28" s="82">
        <f>SUMIFS('TEAMS H1'!K:K,'TEAMS H1'!$A:$A,$B28&amp;" - TOTAL SCORE")</f>
        <v>0</v>
      </c>
      <c r="L28" s="82">
        <f>SUMIFS('TEAMS H1'!L:L,'TEAMS H1'!$A:$A,$B28&amp;" - TOTAL SCORE")</f>
        <v>0</v>
      </c>
      <c r="M28" s="82">
        <f>SUMIFS('TEAMS H1'!M:M,'TEAMS H1'!$A:$A,$B28&amp;" - TOTAL SCORE")</f>
        <v>0</v>
      </c>
      <c r="N28" s="82">
        <f>SUMIFS('TEAMS H1'!N:N,'TEAMS H1'!$A:$A,$B28&amp;" - TOTAL SCORE")</f>
        <v>0</v>
      </c>
      <c r="O28" s="82">
        <f>SUMIFS('TEAMS H1'!O:O,'TEAMS H1'!$A:$A,$B28&amp;" - TOTAL SCORE")</f>
        <v>0</v>
      </c>
      <c r="P28" s="82">
        <f>SUMIFS('TEAMS H1'!P:P,'TEAMS H1'!$A:$A,$B28&amp;" - TOTAL SCORE")</f>
        <v>0</v>
      </c>
      <c r="Q28" s="82">
        <f>SUMIFS('TEAMS H1'!Q:Q,'TEAMS H1'!$A:$A,$B28&amp;" - TOTAL SCORE")</f>
        <v>0</v>
      </c>
      <c r="R28" s="82">
        <f>SUMIFS('TEAMS H1'!R:R,'TEAMS H1'!$A:$A,$B28&amp;" - TOTAL SCORE")</f>
        <v>0</v>
      </c>
      <c r="S28" s="82">
        <f>SUMIFS('TEAMS H1'!S:S,'TEAMS H1'!$A:$A,$B28&amp;" - TOTAL SCORE")</f>
        <v>0</v>
      </c>
      <c r="T28" s="83" t="str">
        <f t="shared" si="0"/>
        <v>No Score</v>
      </c>
      <c r="U28" s="68" t="str">
        <f>IF(T28="No Score","No Score",RANK(T28,$T$5:$T$36,0)+COUNTIF($T$5:T28,T28)-1)</f>
        <v>No Score</v>
      </c>
    </row>
    <row r="29" spans="1:21" x14ac:dyDescent="0.25">
      <c r="A29" s="11">
        <v>25</v>
      </c>
      <c r="B29" s="67" t="str">
        <f>VLOOKUP($A29,'TEAM INPUT'!$A$5:$AM$39,2,FALSE)</f>
        <v xml:space="preserve"> - </v>
      </c>
      <c r="C29" s="67" t="str">
        <f>VLOOKUP($A29,'TEAM INPUT'!$A$5:$AM$39,3,FALSE)</f>
        <v xml:space="preserve"> - </v>
      </c>
      <c r="D29" s="11" t="str">
        <f>VLOOKUP($A29,'TEAM INPUT'!$A$5:$AM$39,5,FALSE)</f>
        <v xml:space="preserve"> - </v>
      </c>
      <c r="E29" s="11" t="str">
        <f>VLOOKUP($A29,'TEAM INPUT'!$A$5:$AM$39,9,FALSE)</f>
        <v xml:space="preserve"> - </v>
      </c>
      <c r="G29" s="82">
        <f>SUMIFS('TEAMS H1'!G:G,'TEAMS H1'!$A:$A,$B29&amp;" - TOTAL SCORE")</f>
        <v>0</v>
      </c>
      <c r="H29" s="82">
        <f>SUMIFS('TEAMS H1'!H:H,'TEAMS H1'!$A:$A,$B29&amp;" - TOTAL SCORE")</f>
        <v>0</v>
      </c>
      <c r="I29" s="82">
        <f>SUMIFS('TEAMS H1'!I:I,'TEAMS H1'!$A:$A,$B29&amp;" - TOTAL SCORE")</f>
        <v>0</v>
      </c>
      <c r="J29" s="82">
        <f>SUMIFS('TEAMS H1'!J:J,'TEAMS H1'!$A:$A,$B29&amp;" - TOTAL SCORE")</f>
        <v>0</v>
      </c>
      <c r="K29" s="82">
        <f>SUMIFS('TEAMS H1'!K:K,'TEAMS H1'!$A:$A,$B29&amp;" - TOTAL SCORE")</f>
        <v>0</v>
      </c>
      <c r="L29" s="82">
        <f>SUMIFS('TEAMS H1'!L:L,'TEAMS H1'!$A:$A,$B29&amp;" - TOTAL SCORE")</f>
        <v>0</v>
      </c>
      <c r="M29" s="82">
        <f>SUMIFS('TEAMS H1'!M:M,'TEAMS H1'!$A:$A,$B29&amp;" - TOTAL SCORE")</f>
        <v>0</v>
      </c>
      <c r="N29" s="82">
        <f>SUMIFS('TEAMS H1'!N:N,'TEAMS H1'!$A:$A,$B29&amp;" - TOTAL SCORE")</f>
        <v>0</v>
      </c>
      <c r="O29" s="82">
        <f>SUMIFS('TEAMS H1'!O:O,'TEAMS H1'!$A:$A,$B29&amp;" - TOTAL SCORE")</f>
        <v>0</v>
      </c>
      <c r="P29" s="82">
        <f>SUMIFS('TEAMS H1'!P:P,'TEAMS H1'!$A:$A,$B29&amp;" - TOTAL SCORE")</f>
        <v>0</v>
      </c>
      <c r="Q29" s="82">
        <f>SUMIFS('TEAMS H1'!Q:Q,'TEAMS H1'!$A:$A,$B29&amp;" - TOTAL SCORE")</f>
        <v>0</v>
      </c>
      <c r="R29" s="82">
        <f>SUMIFS('TEAMS H1'!R:R,'TEAMS H1'!$A:$A,$B29&amp;" - TOTAL SCORE")</f>
        <v>0</v>
      </c>
      <c r="S29" s="82">
        <f>SUMIFS('TEAMS H1'!S:S,'TEAMS H1'!$A:$A,$B29&amp;" - TOTAL SCORE")</f>
        <v>0</v>
      </c>
      <c r="T29" s="83" t="str">
        <f t="shared" si="0"/>
        <v>No Score</v>
      </c>
      <c r="U29" s="68" t="str">
        <f>IF(T29="No Score","No Score",RANK(T29,$T$5:$T$36,0)+COUNTIF($T$5:T29,T29)-1)</f>
        <v>No Score</v>
      </c>
    </row>
    <row r="30" spans="1:21" x14ac:dyDescent="0.25">
      <c r="A30" s="11">
        <v>26</v>
      </c>
      <c r="B30" s="67" t="str">
        <f>VLOOKUP($A30,'TEAM INPUT'!$A$5:$AM$39,2,FALSE)</f>
        <v xml:space="preserve"> - </v>
      </c>
      <c r="C30" s="67" t="str">
        <f>VLOOKUP($A30,'TEAM INPUT'!$A$5:$AM$39,3,FALSE)</f>
        <v xml:space="preserve"> - </v>
      </c>
      <c r="D30" s="11" t="str">
        <f>VLOOKUP($A30,'TEAM INPUT'!$A$5:$AM$39,5,FALSE)</f>
        <v xml:space="preserve"> - </v>
      </c>
      <c r="E30" s="11" t="str">
        <f>VLOOKUP($A30,'TEAM INPUT'!$A$5:$AM$39,9,FALSE)</f>
        <v xml:space="preserve"> - </v>
      </c>
      <c r="G30" s="82">
        <f>SUMIFS('TEAMS H1'!G:G,'TEAMS H1'!$A:$A,$B30&amp;" - TOTAL SCORE")</f>
        <v>0</v>
      </c>
      <c r="H30" s="82">
        <f>SUMIFS('TEAMS H1'!H:H,'TEAMS H1'!$A:$A,$B30&amp;" - TOTAL SCORE")</f>
        <v>0</v>
      </c>
      <c r="I30" s="82">
        <f>SUMIFS('TEAMS H1'!I:I,'TEAMS H1'!$A:$A,$B30&amp;" - TOTAL SCORE")</f>
        <v>0</v>
      </c>
      <c r="J30" s="82">
        <f>SUMIFS('TEAMS H1'!J:J,'TEAMS H1'!$A:$A,$B30&amp;" - TOTAL SCORE")</f>
        <v>0</v>
      </c>
      <c r="K30" s="82">
        <f>SUMIFS('TEAMS H1'!K:K,'TEAMS H1'!$A:$A,$B30&amp;" - TOTAL SCORE")</f>
        <v>0</v>
      </c>
      <c r="L30" s="82">
        <f>SUMIFS('TEAMS H1'!L:L,'TEAMS H1'!$A:$A,$B30&amp;" - TOTAL SCORE")</f>
        <v>0</v>
      </c>
      <c r="M30" s="82">
        <f>SUMIFS('TEAMS H1'!M:M,'TEAMS H1'!$A:$A,$B30&amp;" - TOTAL SCORE")</f>
        <v>0</v>
      </c>
      <c r="N30" s="82">
        <f>SUMIFS('TEAMS H1'!N:N,'TEAMS H1'!$A:$A,$B30&amp;" - TOTAL SCORE")</f>
        <v>0</v>
      </c>
      <c r="O30" s="82">
        <f>SUMIFS('TEAMS H1'!O:O,'TEAMS H1'!$A:$A,$B30&amp;" - TOTAL SCORE")</f>
        <v>0</v>
      </c>
      <c r="P30" s="82">
        <f>SUMIFS('TEAMS H1'!P:P,'TEAMS H1'!$A:$A,$B30&amp;" - TOTAL SCORE")</f>
        <v>0</v>
      </c>
      <c r="Q30" s="82">
        <f>SUMIFS('TEAMS H1'!Q:Q,'TEAMS H1'!$A:$A,$B30&amp;" - TOTAL SCORE")</f>
        <v>0</v>
      </c>
      <c r="R30" s="82">
        <f>SUMIFS('TEAMS H1'!R:R,'TEAMS H1'!$A:$A,$B30&amp;" - TOTAL SCORE")</f>
        <v>0</v>
      </c>
      <c r="S30" s="82">
        <f>SUMIFS('TEAMS H1'!S:S,'TEAMS H1'!$A:$A,$B30&amp;" - TOTAL SCORE")</f>
        <v>0</v>
      </c>
      <c r="T30" s="83" t="str">
        <f t="shared" si="0"/>
        <v>No Score</v>
      </c>
      <c r="U30" s="68" t="str">
        <f>IF(T30="No Score","No Score",RANK(T30,$T$5:$T$36,0)+COUNTIF($T$5:T30,T30)-1)</f>
        <v>No Score</v>
      </c>
    </row>
    <row r="31" spans="1:21" x14ac:dyDescent="0.25">
      <c r="A31" s="11">
        <v>27</v>
      </c>
      <c r="B31" s="67" t="str">
        <f>VLOOKUP($A31,'TEAM INPUT'!$A$5:$AM$39,2,FALSE)</f>
        <v xml:space="preserve"> - </v>
      </c>
      <c r="C31" s="67" t="str">
        <f>VLOOKUP($A31,'TEAM INPUT'!$A$5:$AM$39,3,FALSE)</f>
        <v xml:space="preserve"> - </v>
      </c>
      <c r="D31" s="11" t="str">
        <f>VLOOKUP($A31,'TEAM INPUT'!$A$5:$AM$39,5,FALSE)</f>
        <v xml:space="preserve"> - </v>
      </c>
      <c r="E31" s="11" t="str">
        <f>VLOOKUP($A31,'TEAM INPUT'!$A$5:$AM$39,9,FALSE)</f>
        <v xml:space="preserve"> - </v>
      </c>
      <c r="G31" s="82">
        <f>SUMIFS('TEAMS H1'!G:G,'TEAMS H1'!$A:$A,$B31&amp;" - TOTAL SCORE")</f>
        <v>0</v>
      </c>
      <c r="H31" s="82">
        <f>SUMIFS('TEAMS H1'!H:H,'TEAMS H1'!$A:$A,$B31&amp;" - TOTAL SCORE")</f>
        <v>0</v>
      </c>
      <c r="I31" s="82">
        <f>SUMIFS('TEAMS H1'!I:I,'TEAMS H1'!$A:$A,$B31&amp;" - TOTAL SCORE")</f>
        <v>0</v>
      </c>
      <c r="J31" s="82">
        <f>SUMIFS('TEAMS H1'!J:J,'TEAMS H1'!$A:$A,$B31&amp;" - TOTAL SCORE")</f>
        <v>0</v>
      </c>
      <c r="K31" s="82">
        <f>SUMIFS('TEAMS H1'!K:K,'TEAMS H1'!$A:$A,$B31&amp;" - TOTAL SCORE")</f>
        <v>0</v>
      </c>
      <c r="L31" s="82">
        <f>SUMIFS('TEAMS H1'!L:L,'TEAMS H1'!$A:$A,$B31&amp;" - TOTAL SCORE")</f>
        <v>0</v>
      </c>
      <c r="M31" s="82">
        <f>SUMIFS('TEAMS H1'!M:M,'TEAMS H1'!$A:$A,$B31&amp;" - TOTAL SCORE")</f>
        <v>0</v>
      </c>
      <c r="N31" s="82">
        <f>SUMIFS('TEAMS H1'!N:N,'TEAMS H1'!$A:$A,$B31&amp;" - TOTAL SCORE")</f>
        <v>0</v>
      </c>
      <c r="O31" s="82">
        <f>SUMIFS('TEAMS H1'!O:O,'TEAMS H1'!$A:$A,$B31&amp;" - TOTAL SCORE")</f>
        <v>0</v>
      </c>
      <c r="P31" s="82">
        <f>SUMIFS('TEAMS H1'!P:P,'TEAMS H1'!$A:$A,$B31&amp;" - TOTAL SCORE")</f>
        <v>0</v>
      </c>
      <c r="Q31" s="82">
        <f>SUMIFS('TEAMS H1'!Q:Q,'TEAMS H1'!$A:$A,$B31&amp;" - TOTAL SCORE")</f>
        <v>0</v>
      </c>
      <c r="R31" s="82">
        <f>SUMIFS('TEAMS H1'!R:R,'TEAMS H1'!$A:$A,$B31&amp;" - TOTAL SCORE")</f>
        <v>0</v>
      </c>
      <c r="S31" s="82">
        <f>SUMIFS('TEAMS H1'!S:S,'TEAMS H1'!$A:$A,$B31&amp;" - TOTAL SCORE")</f>
        <v>0</v>
      </c>
      <c r="T31" s="83" t="str">
        <f t="shared" si="0"/>
        <v>No Score</v>
      </c>
      <c r="U31" s="68" t="str">
        <f>IF(T31="No Score","No Score",RANK(T31,$T$5:$T$36,0)+COUNTIF($T$5:T31,T31)-1)</f>
        <v>No Score</v>
      </c>
    </row>
    <row r="32" spans="1:21" x14ac:dyDescent="0.25">
      <c r="A32" s="11">
        <v>28</v>
      </c>
      <c r="B32" s="67" t="str">
        <f>VLOOKUP($A32,'TEAM INPUT'!$A$5:$AM$39,2,FALSE)</f>
        <v xml:space="preserve"> - </v>
      </c>
      <c r="C32" s="67" t="str">
        <f>VLOOKUP($A32,'TEAM INPUT'!$A$5:$AM$39,3,FALSE)</f>
        <v xml:space="preserve"> - </v>
      </c>
      <c r="D32" s="11" t="str">
        <f>VLOOKUP($A32,'TEAM INPUT'!$A$5:$AM$39,5,FALSE)</f>
        <v xml:space="preserve"> - </v>
      </c>
      <c r="E32" s="11" t="str">
        <f>VLOOKUP($A32,'TEAM INPUT'!$A$5:$AM$39,9,FALSE)</f>
        <v xml:space="preserve"> - </v>
      </c>
      <c r="G32" s="82">
        <f>SUMIFS('TEAMS H1'!G:G,'TEAMS H1'!$A:$A,$B32&amp;" - TOTAL SCORE")</f>
        <v>0</v>
      </c>
      <c r="H32" s="82">
        <f>SUMIFS('TEAMS H1'!H:H,'TEAMS H1'!$A:$A,$B32&amp;" - TOTAL SCORE")</f>
        <v>0</v>
      </c>
      <c r="I32" s="82">
        <f>SUMIFS('TEAMS H1'!I:I,'TEAMS H1'!$A:$A,$B32&amp;" - TOTAL SCORE")</f>
        <v>0</v>
      </c>
      <c r="J32" s="82">
        <f>SUMIFS('TEAMS H1'!J:J,'TEAMS H1'!$A:$A,$B32&amp;" - TOTAL SCORE")</f>
        <v>0</v>
      </c>
      <c r="K32" s="82">
        <f>SUMIFS('TEAMS H1'!K:K,'TEAMS H1'!$A:$A,$B32&amp;" - TOTAL SCORE")</f>
        <v>0</v>
      </c>
      <c r="L32" s="82">
        <f>SUMIFS('TEAMS H1'!L:L,'TEAMS H1'!$A:$A,$B32&amp;" - TOTAL SCORE")</f>
        <v>0</v>
      </c>
      <c r="M32" s="82">
        <f>SUMIFS('TEAMS H1'!M:M,'TEAMS H1'!$A:$A,$B32&amp;" - TOTAL SCORE")</f>
        <v>0</v>
      </c>
      <c r="N32" s="82">
        <f>SUMIFS('TEAMS H1'!N:N,'TEAMS H1'!$A:$A,$B32&amp;" - TOTAL SCORE")</f>
        <v>0</v>
      </c>
      <c r="O32" s="82">
        <f>SUMIFS('TEAMS H1'!O:O,'TEAMS H1'!$A:$A,$B32&amp;" - TOTAL SCORE")</f>
        <v>0</v>
      </c>
      <c r="P32" s="82">
        <f>SUMIFS('TEAMS H1'!P:P,'TEAMS H1'!$A:$A,$B32&amp;" - TOTAL SCORE")</f>
        <v>0</v>
      </c>
      <c r="Q32" s="82">
        <f>SUMIFS('TEAMS H1'!Q:Q,'TEAMS H1'!$A:$A,$B32&amp;" - TOTAL SCORE")</f>
        <v>0</v>
      </c>
      <c r="R32" s="82">
        <f>SUMIFS('TEAMS H1'!R:R,'TEAMS H1'!$A:$A,$B32&amp;" - TOTAL SCORE")</f>
        <v>0</v>
      </c>
      <c r="S32" s="82">
        <f>SUMIFS('TEAMS H1'!S:S,'TEAMS H1'!$A:$A,$B32&amp;" - TOTAL SCORE")</f>
        <v>0</v>
      </c>
      <c r="T32" s="83" t="str">
        <f t="shared" si="0"/>
        <v>No Score</v>
      </c>
      <c r="U32" s="68" t="str">
        <f>IF(T32="No Score","No Score",RANK(T32,$T$5:$T$36,0)+COUNTIF($T$5:T32,T32)-1)</f>
        <v>No Score</v>
      </c>
    </row>
    <row r="33" spans="1:21" x14ac:dyDescent="0.25">
      <c r="A33" s="11">
        <v>29</v>
      </c>
      <c r="B33" s="67" t="str">
        <f>VLOOKUP($A33,'TEAM INPUT'!$A$5:$AM$39,2,FALSE)</f>
        <v xml:space="preserve"> - </v>
      </c>
      <c r="C33" s="67" t="str">
        <f>VLOOKUP($A33,'TEAM INPUT'!$A$5:$AM$39,3,FALSE)</f>
        <v xml:space="preserve"> - </v>
      </c>
      <c r="D33" s="11" t="str">
        <f>VLOOKUP($A33,'TEAM INPUT'!$A$5:$AM$39,5,FALSE)</f>
        <v xml:space="preserve"> - </v>
      </c>
      <c r="E33" s="11" t="str">
        <f>VLOOKUP($A33,'TEAM INPUT'!$A$5:$AM$39,9,FALSE)</f>
        <v xml:space="preserve"> - </v>
      </c>
      <c r="G33" s="82">
        <f>SUMIFS('TEAMS H1'!G:G,'TEAMS H1'!$A:$A,$B33&amp;" - TOTAL SCORE")</f>
        <v>0</v>
      </c>
      <c r="H33" s="82">
        <f>SUMIFS('TEAMS H1'!H:H,'TEAMS H1'!$A:$A,$B33&amp;" - TOTAL SCORE")</f>
        <v>0</v>
      </c>
      <c r="I33" s="82">
        <f>SUMIFS('TEAMS H1'!I:I,'TEAMS H1'!$A:$A,$B33&amp;" - TOTAL SCORE")</f>
        <v>0</v>
      </c>
      <c r="J33" s="82">
        <f>SUMIFS('TEAMS H1'!J:J,'TEAMS H1'!$A:$A,$B33&amp;" - TOTAL SCORE")</f>
        <v>0</v>
      </c>
      <c r="K33" s="82">
        <f>SUMIFS('TEAMS H1'!K:K,'TEAMS H1'!$A:$A,$B33&amp;" - TOTAL SCORE")</f>
        <v>0</v>
      </c>
      <c r="L33" s="82">
        <f>SUMIFS('TEAMS H1'!L:L,'TEAMS H1'!$A:$A,$B33&amp;" - TOTAL SCORE")</f>
        <v>0</v>
      </c>
      <c r="M33" s="82">
        <f>SUMIFS('TEAMS H1'!M:M,'TEAMS H1'!$A:$A,$B33&amp;" - TOTAL SCORE")</f>
        <v>0</v>
      </c>
      <c r="N33" s="82">
        <f>SUMIFS('TEAMS H1'!N:N,'TEAMS H1'!$A:$A,$B33&amp;" - TOTAL SCORE")</f>
        <v>0</v>
      </c>
      <c r="O33" s="82">
        <f>SUMIFS('TEAMS H1'!O:O,'TEAMS H1'!$A:$A,$B33&amp;" - TOTAL SCORE")</f>
        <v>0</v>
      </c>
      <c r="P33" s="82">
        <f>SUMIFS('TEAMS H1'!P:P,'TEAMS H1'!$A:$A,$B33&amp;" - TOTAL SCORE")</f>
        <v>0</v>
      </c>
      <c r="Q33" s="82">
        <f>SUMIFS('TEAMS H1'!Q:Q,'TEAMS H1'!$A:$A,$B33&amp;" - TOTAL SCORE")</f>
        <v>0</v>
      </c>
      <c r="R33" s="82">
        <f>SUMIFS('TEAMS H1'!R:R,'TEAMS H1'!$A:$A,$B33&amp;" - TOTAL SCORE")</f>
        <v>0</v>
      </c>
      <c r="S33" s="82">
        <f>SUMIFS('TEAMS H1'!S:S,'TEAMS H1'!$A:$A,$B33&amp;" - TOTAL SCORE")</f>
        <v>0</v>
      </c>
      <c r="T33" s="83" t="str">
        <f t="shared" si="0"/>
        <v>No Score</v>
      </c>
      <c r="U33" s="68" t="str">
        <f>IF(T33="No Score","No Score",RANK(T33,$T$5:$T$36,0)+COUNTIF($T$5:T33,T33)-1)</f>
        <v>No Score</v>
      </c>
    </row>
    <row r="34" spans="1:21" x14ac:dyDescent="0.25">
      <c r="A34" s="11">
        <v>30</v>
      </c>
      <c r="B34" s="67" t="str">
        <f>VLOOKUP($A34,'TEAM INPUT'!$A$5:$AM$39,2,FALSE)</f>
        <v xml:space="preserve"> - </v>
      </c>
      <c r="C34" s="67" t="str">
        <f>VLOOKUP($A34,'TEAM INPUT'!$A$5:$AM$39,3,FALSE)</f>
        <v xml:space="preserve"> - </v>
      </c>
      <c r="D34" s="11" t="str">
        <f>VLOOKUP($A34,'TEAM INPUT'!$A$5:$AM$39,5,FALSE)</f>
        <v xml:space="preserve"> - </v>
      </c>
      <c r="E34" s="11" t="str">
        <f>VLOOKUP($A34,'TEAM INPUT'!$A$5:$AM$39,9,FALSE)</f>
        <v xml:space="preserve"> - </v>
      </c>
      <c r="G34" s="82">
        <f>SUMIFS('TEAMS H1'!G:G,'TEAMS H1'!$A:$A,$B34&amp;" - TOTAL SCORE")</f>
        <v>0</v>
      </c>
      <c r="H34" s="82">
        <f>SUMIFS('TEAMS H1'!H:H,'TEAMS H1'!$A:$A,$B34&amp;" - TOTAL SCORE")</f>
        <v>0</v>
      </c>
      <c r="I34" s="82">
        <f>SUMIFS('TEAMS H1'!I:I,'TEAMS H1'!$A:$A,$B34&amp;" - TOTAL SCORE")</f>
        <v>0</v>
      </c>
      <c r="J34" s="82">
        <f>SUMIFS('TEAMS H1'!J:J,'TEAMS H1'!$A:$A,$B34&amp;" - TOTAL SCORE")</f>
        <v>0</v>
      </c>
      <c r="K34" s="82">
        <f>SUMIFS('TEAMS H1'!K:K,'TEAMS H1'!$A:$A,$B34&amp;" - TOTAL SCORE")</f>
        <v>0</v>
      </c>
      <c r="L34" s="82">
        <f>SUMIFS('TEAMS H1'!L:L,'TEAMS H1'!$A:$A,$B34&amp;" - TOTAL SCORE")</f>
        <v>0</v>
      </c>
      <c r="M34" s="82">
        <f>SUMIFS('TEAMS H1'!M:M,'TEAMS H1'!$A:$A,$B34&amp;" - TOTAL SCORE")</f>
        <v>0</v>
      </c>
      <c r="N34" s="82">
        <f>SUMIFS('TEAMS H1'!N:N,'TEAMS H1'!$A:$A,$B34&amp;" - TOTAL SCORE")</f>
        <v>0</v>
      </c>
      <c r="O34" s="82">
        <f>SUMIFS('TEAMS H1'!O:O,'TEAMS H1'!$A:$A,$B34&amp;" - TOTAL SCORE")</f>
        <v>0</v>
      </c>
      <c r="P34" s="82">
        <f>SUMIFS('TEAMS H1'!P:P,'TEAMS H1'!$A:$A,$B34&amp;" - TOTAL SCORE")</f>
        <v>0</v>
      </c>
      <c r="Q34" s="82">
        <f>SUMIFS('TEAMS H1'!Q:Q,'TEAMS H1'!$A:$A,$B34&amp;" - TOTAL SCORE")</f>
        <v>0</v>
      </c>
      <c r="R34" s="82">
        <f>SUMIFS('TEAMS H1'!R:R,'TEAMS H1'!$A:$A,$B34&amp;" - TOTAL SCORE")</f>
        <v>0</v>
      </c>
      <c r="S34" s="82">
        <f>SUMIFS('TEAMS H1'!S:S,'TEAMS H1'!$A:$A,$B34&amp;" - TOTAL SCORE")</f>
        <v>0</v>
      </c>
      <c r="T34" s="83" t="str">
        <f t="shared" si="0"/>
        <v>No Score</v>
      </c>
      <c r="U34" s="68" t="str">
        <f>IF(T34="No Score","No Score",RANK(T34,$T$5:$T$36,0)+COUNTIF($T$5:T34,T34)-1)</f>
        <v>No Score</v>
      </c>
    </row>
    <row r="35" spans="1:21" x14ac:dyDescent="0.25">
      <c r="A35" s="11">
        <v>31</v>
      </c>
      <c r="B35" s="67" t="str">
        <f>VLOOKUP($A35,'TEAM INPUT'!$A$5:$AM$39,2,FALSE)</f>
        <v xml:space="preserve"> - </v>
      </c>
      <c r="C35" s="67" t="str">
        <f>VLOOKUP($A35,'TEAM INPUT'!$A$5:$AM$39,3,FALSE)</f>
        <v xml:space="preserve"> - </v>
      </c>
      <c r="D35" s="11" t="str">
        <f>VLOOKUP($A35,'TEAM INPUT'!$A$5:$AM$39,5,FALSE)</f>
        <v xml:space="preserve"> - </v>
      </c>
      <c r="E35" s="11" t="str">
        <f>VLOOKUP($A35,'TEAM INPUT'!$A$5:$AM$39,9,FALSE)</f>
        <v xml:space="preserve"> - </v>
      </c>
      <c r="G35" s="82">
        <f>SUMIFS('TEAMS H1'!G:G,'TEAMS H1'!$A:$A,$B35&amp;" - TOTAL SCORE")</f>
        <v>0</v>
      </c>
      <c r="H35" s="82">
        <f>SUMIFS('TEAMS H1'!H:H,'TEAMS H1'!$A:$A,$B35&amp;" - TOTAL SCORE")</f>
        <v>0</v>
      </c>
      <c r="I35" s="82">
        <f>SUMIFS('TEAMS H1'!I:I,'TEAMS H1'!$A:$A,$B35&amp;" - TOTAL SCORE")</f>
        <v>0</v>
      </c>
      <c r="J35" s="82">
        <f>SUMIFS('TEAMS H1'!J:J,'TEAMS H1'!$A:$A,$B35&amp;" - TOTAL SCORE")</f>
        <v>0</v>
      </c>
      <c r="K35" s="82">
        <f>SUMIFS('TEAMS H1'!K:K,'TEAMS H1'!$A:$A,$B35&amp;" - TOTAL SCORE")</f>
        <v>0</v>
      </c>
      <c r="L35" s="82">
        <f>SUMIFS('TEAMS H1'!L:L,'TEAMS H1'!$A:$A,$B35&amp;" - TOTAL SCORE")</f>
        <v>0</v>
      </c>
      <c r="M35" s="82">
        <f>SUMIFS('TEAMS H1'!M:M,'TEAMS H1'!$A:$A,$B35&amp;" - TOTAL SCORE")</f>
        <v>0</v>
      </c>
      <c r="N35" s="82">
        <f>SUMIFS('TEAMS H1'!N:N,'TEAMS H1'!$A:$A,$B35&amp;" - TOTAL SCORE")</f>
        <v>0</v>
      </c>
      <c r="O35" s="82">
        <f>SUMIFS('TEAMS H1'!O:O,'TEAMS H1'!$A:$A,$B35&amp;" - TOTAL SCORE")</f>
        <v>0</v>
      </c>
      <c r="P35" s="82">
        <f>SUMIFS('TEAMS H1'!P:P,'TEAMS H1'!$A:$A,$B35&amp;" - TOTAL SCORE")</f>
        <v>0</v>
      </c>
      <c r="Q35" s="82">
        <f>SUMIFS('TEAMS H1'!Q:Q,'TEAMS H1'!$A:$A,$B35&amp;" - TOTAL SCORE")</f>
        <v>0</v>
      </c>
      <c r="R35" s="82">
        <f>SUMIFS('TEAMS H1'!R:R,'TEAMS H1'!$A:$A,$B35&amp;" - TOTAL SCORE")</f>
        <v>0</v>
      </c>
      <c r="S35" s="82">
        <f>SUMIFS('TEAMS H1'!S:S,'TEAMS H1'!$A:$A,$B35&amp;" - TOTAL SCORE")</f>
        <v>0</v>
      </c>
      <c r="T35" s="83" t="str">
        <f t="shared" si="0"/>
        <v>No Score</v>
      </c>
      <c r="U35" s="68" t="str">
        <f>IF(T35="No Score","No Score",RANK(T35,$T$5:$T$36,0)+COUNTIF($T$5:T35,T35)-1)</f>
        <v>No Score</v>
      </c>
    </row>
    <row r="36" spans="1:21" x14ac:dyDescent="0.25">
      <c r="A36" s="11">
        <v>32</v>
      </c>
      <c r="B36" s="67" t="str">
        <f>VLOOKUP($A36,'TEAM INPUT'!$A$5:$AM$39,2,FALSE)</f>
        <v xml:space="preserve"> - </v>
      </c>
      <c r="C36" s="67" t="str">
        <f>VLOOKUP($A36,'TEAM INPUT'!$A$5:$AM$39,3,FALSE)</f>
        <v xml:space="preserve"> - </v>
      </c>
      <c r="D36" s="11" t="str">
        <f>VLOOKUP($A36,'TEAM INPUT'!$A$5:$AM$39,5,FALSE)</f>
        <v xml:space="preserve"> - </v>
      </c>
      <c r="E36" s="11" t="str">
        <f>VLOOKUP($A36,'TEAM INPUT'!$A$5:$AM$39,9,FALSE)</f>
        <v xml:space="preserve"> - </v>
      </c>
      <c r="G36" s="82">
        <f>SUMIFS('TEAMS H1'!G:G,'TEAMS H1'!$A:$A,$B36&amp;" - TOTAL SCORE")</f>
        <v>0</v>
      </c>
      <c r="H36" s="82">
        <f>SUMIFS('TEAMS H1'!H:H,'TEAMS H1'!$A:$A,$B36&amp;" - TOTAL SCORE")</f>
        <v>0</v>
      </c>
      <c r="I36" s="82">
        <f>SUMIFS('TEAMS H1'!I:I,'TEAMS H1'!$A:$A,$B36&amp;" - TOTAL SCORE")</f>
        <v>0</v>
      </c>
      <c r="J36" s="82">
        <f>SUMIFS('TEAMS H1'!J:J,'TEAMS H1'!$A:$A,$B36&amp;" - TOTAL SCORE")</f>
        <v>0</v>
      </c>
      <c r="K36" s="82">
        <f>SUMIFS('TEAMS H1'!K:K,'TEAMS H1'!$A:$A,$B36&amp;" - TOTAL SCORE")</f>
        <v>0</v>
      </c>
      <c r="L36" s="82">
        <f>SUMIFS('TEAMS H1'!L:L,'TEAMS H1'!$A:$A,$B36&amp;" - TOTAL SCORE")</f>
        <v>0</v>
      </c>
      <c r="M36" s="82">
        <f>SUMIFS('TEAMS H1'!M:M,'TEAMS H1'!$A:$A,$B36&amp;" - TOTAL SCORE")</f>
        <v>0</v>
      </c>
      <c r="N36" s="82">
        <f>SUMIFS('TEAMS H1'!N:N,'TEAMS H1'!$A:$A,$B36&amp;" - TOTAL SCORE")</f>
        <v>0</v>
      </c>
      <c r="O36" s="82">
        <f>SUMIFS('TEAMS H1'!O:O,'TEAMS H1'!$A:$A,$B36&amp;" - TOTAL SCORE")</f>
        <v>0</v>
      </c>
      <c r="P36" s="82">
        <f>SUMIFS('TEAMS H1'!P:P,'TEAMS H1'!$A:$A,$B36&amp;" - TOTAL SCORE")</f>
        <v>0</v>
      </c>
      <c r="Q36" s="82">
        <f>SUMIFS('TEAMS H1'!Q:Q,'TEAMS H1'!$A:$A,$B36&amp;" - TOTAL SCORE")</f>
        <v>0</v>
      </c>
      <c r="R36" s="82">
        <f>SUMIFS('TEAMS H1'!R:R,'TEAMS H1'!$A:$A,$B36&amp;" - TOTAL SCORE")</f>
        <v>0</v>
      </c>
      <c r="S36" s="82">
        <f>SUMIFS('TEAMS H1'!S:S,'TEAMS H1'!$A:$A,$B36&amp;" - TOTAL SCORE")</f>
        <v>0</v>
      </c>
      <c r="T36" s="83" t="str">
        <f t="shared" si="0"/>
        <v>No Score</v>
      </c>
      <c r="U36" s="68" t="str">
        <f>IF(T36="No Score","No Score",RANK(T36,$T$5:$T$36,0)+COUNTIF($T$5:T36,T36)-1)</f>
        <v>No Score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Team League Table</vt:lpstr>
      <vt:lpstr>Player League Table</vt:lpstr>
      <vt:lpstr>TEAMS H1</vt:lpstr>
      <vt:lpstr>DATA INPUT ===&gt;</vt:lpstr>
      <vt:lpstr>FIXTURES INPUT</vt:lpstr>
      <vt:lpstr>TEAM INPUT</vt:lpstr>
      <vt:lpstr>RESULTS INPUT</vt:lpstr>
      <vt:lpstr>LISTS</vt:lpstr>
      <vt:lpstr>Team League Workings</vt:lpstr>
      <vt:lpstr>Player League Workings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Wells</dc:creator>
  <cp:lastModifiedBy>David Little</cp:lastModifiedBy>
  <dcterms:created xsi:type="dcterms:W3CDTF">2022-04-01T08:46:43Z</dcterms:created>
  <dcterms:modified xsi:type="dcterms:W3CDTF">2023-05-22T07:55:57Z</dcterms:modified>
</cp:coreProperties>
</file>